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8700" activeTab="0"/>
  </bookViews>
  <sheets>
    <sheet name="Summary" sheetId="1" r:id="rId1"/>
    <sheet name="Applied loads" sheetId="2" r:id="rId2"/>
    <sheet name="Sheet3" sheetId="3" r:id="rId3"/>
  </sheets>
  <definedNames>
    <definedName name="dxcs">'Summary'!$E$16</definedName>
    <definedName name="dycs">'Summary'!$E$17</definedName>
    <definedName name="dzcs">'Summary'!$E$18</definedName>
    <definedName name="excs">'Summary'!$E$19</definedName>
    <definedName name="eycs">'Summary'!$E$20</definedName>
    <definedName name="ezcs">'Summary'!$E$21</definedName>
    <definedName name="Fx">'Applied loads'!$B$5</definedName>
    <definedName name="Fy">'Applied loads'!$D$5</definedName>
    <definedName name="Fz">'Applied loads'!$F$5</definedName>
    <definedName name="Kcs">'Summary'!$C$11</definedName>
    <definedName name="Kpitch">'Summary'!$C$13</definedName>
    <definedName name="Kroll">'Summary'!$C$12</definedName>
    <definedName name="Kx">'Summary'!#REF!</definedName>
    <definedName name="Kxact">'Summary'!$C$9</definedName>
    <definedName name="Kyaw">'Summary'!$C$14</definedName>
    <definedName name="Kycs">'Summary'!$C$10</definedName>
    <definedName name="Kzcs">'Summary'!$C$11</definedName>
    <definedName name="Kzs">'Summary'!$C$11</definedName>
    <definedName name="Mx">'Summary'!$C$19</definedName>
    <definedName name="My">'Summary'!$C$20</definedName>
    <definedName name="Mz">'Summary'!$C$21</definedName>
    <definedName name="Xcs">'Summary'!$C$7</definedName>
    <definedName name="xFx">'Applied loads'!$B$6</definedName>
    <definedName name="xFy">'Applied loads'!$D$6</definedName>
    <definedName name="xFz">'Applied loads'!$F$6</definedName>
    <definedName name="Ycs">'Summary'!$C$8</definedName>
    <definedName name="yFx">'Applied loads'!$B$8</definedName>
    <definedName name="yFy">'Applied loads'!$D$8</definedName>
    <definedName name="yFz">'Applied loads'!$F$8</definedName>
    <definedName name="zFx">'Applied loads'!$B$9</definedName>
    <definedName name="zFy">'Applied loads'!$D$9</definedName>
    <definedName name="zFz">'Applied loads'!$F$9</definedName>
  </definedNames>
  <calcPr fullCalcOnLoad="1"/>
</workbook>
</file>

<file path=xl/sharedStrings.xml><?xml version="1.0" encoding="utf-8"?>
<sst xmlns="http://schemas.openxmlformats.org/spreadsheetml/2006/main" count="87" uniqueCount="58">
  <si>
    <t>Bearings_linear_carriages.xls</t>
  </si>
  <si>
    <t>To determine forces on each of 4 learn bearing carriages centered about a coordinate system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</si>
  <si>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RED.  NOTE: BE CONSISTENT WITH UNITS</t>
    </r>
  </si>
  <si>
    <t>Height error: bearing-to-structure (microns)</t>
  </si>
  <si>
    <t>X position (m)</t>
  </si>
  <si>
    <t>Y position (m)</t>
  </si>
  <si>
    <t>Bearing Carriage #</t>
  </si>
  <si>
    <t>Resultants</t>
  </si>
  <si>
    <t>Location of center of stiffness</t>
  </si>
  <si>
    <t>Xcs</t>
  </si>
  <si>
    <t>Ycs</t>
  </si>
  <si>
    <t>Fx (N)</t>
  </si>
  <si>
    <t>xFx (m)</t>
  </si>
  <si>
    <t>yFx (m)</t>
  </si>
  <si>
    <t>zFx (m)</t>
  </si>
  <si>
    <t>Fy (N)</t>
  </si>
  <si>
    <t>xFy (m)</t>
  </si>
  <si>
    <t>yFy (m)</t>
  </si>
  <si>
    <t>zFy (m)</t>
  </si>
  <si>
    <t>Fz (N)</t>
  </si>
  <si>
    <t>xFz (m)</t>
  </si>
  <si>
    <t>yFz (m)</t>
  </si>
  <si>
    <t>zFz (m)</t>
  </si>
  <si>
    <t>Applied loads and locations</t>
  </si>
  <si>
    <t>Resultant deflections at center of stiffness</t>
  </si>
  <si>
    <t>Resultant forces and moments at center of stiffness</t>
  </si>
  <si>
    <t>Mx (N-m)</t>
  </si>
  <si>
    <t>My (N-m)</t>
  </si>
  <si>
    <t>Mz (N-m)</t>
  </si>
  <si>
    <t>dxcs (micron)</t>
  </si>
  <si>
    <t>dycs (micron)</t>
  </si>
  <si>
    <t>dzcs (micron)</t>
  </si>
  <si>
    <t>excs (microrad)</t>
  </si>
  <si>
    <t>eycs (microrad)</t>
  </si>
  <si>
    <t>ezcs (microrad)</t>
  </si>
  <si>
    <t>Z Displacement (microns)</t>
  </si>
  <si>
    <t>Y Displacement (microns)</t>
  </si>
  <si>
    <t>Y resultant applied load (N)</t>
  </si>
  <si>
    <t>Z resultant applied load (N)</t>
  </si>
  <si>
    <t>Total Z load (N)</t>
  </si>
  <si>
    <t>Z Misalignment load (N)</t>
  </si>
  <si>
    <t>Ky Radial stiffness (M/micron)</t>
  </si>
  <si>
    <t>Kz Radial stiffness (M/micron)</t>
  </si>
  <si>
    <t>Net Z radial stiffness Kzcs (N/micron)</t>
  </si>
  <si>
    <t>Net Y radial stiffness Kycs (N/micron)</t>
  </si>
  <si>
    <t>Actuator stiffness Kxact (assume actuator placed at Ycs) (N/micron)</t>
  </si>
  <si>
    <t>First row of bearings</t>
  </si>
  <si>
    <t>Second row of bearings</t>
  </si>
  <si>
    <t>Third row of bearings</t>
  </si>
  <si>
    <t>Row 1</t>
  </si>
  <si>
    <t>Row 2</t>
  </si>
  <si>
    <t>Row 3</t>
  </si>
  <si>
    <t>Stiffness contribution from rows</t>
  </si>
  <si>
    <r>
      <t>Net roll (K</t>
    </r>
    <r>
      <rPr>
        <sz val="10"/>
        <rFont val="Symbol"/>
        <family val="1"/>
      </rPr>
      <t>q</t>
    </r>
    <r>
      <rPr>
        <sz val="10"/>
        <rFont val="Times New Roman"/>
        <family val="1"/>
      </rPr>
      <t>X) stiffness Kroll  (N-m/microrad)</t>
    </r>
  </si>
  <si>
    <r>
      <t>Net pitch (K</t>
    </r>
    <r>
      <rPr>
        <sz val="10"/>
        <rFont val="Symbol"/>
        <family val="1"/>
      </rPr>
      <t>q</t>
    </r>
    <r>
      <rPr>
        <sz val="10"/>
        <rFont val="Times New Roman"/>
        <family val="1"/>
      </rPr>
      <t>Y) stiffness Kpitch (N-m/microrad)</t>
    </r>
  </si>
  <si>
    <r>
      <t>Net yaw (K</t>
    </r>
    <r>
      <rPr>
        <sz val="10"/>
        <rFont val="Symbol"/>
        <family val="1"/>
      </rPr>
      <t>q</t>
    </r>
    <r>
      <rPr>
        <sz val="10"/>
        <rFont val="Times New Roman"/>
        <family val="1"/>
      </rPr>
      <t>Z) stiffness Kyaw (N-m/microrad)</t>
    </r>
  </si>
  <si>
    <t>Assumes supported structure is much stiffer than bearing carriages, and misalignment loads are conservatively estimated to be product bearing carriage stiffness (N/micron) and misalignment (microns)</t>
  </si>
  <si>
    <t>Written by Alex Slocum.  Last modified 10/9/2006 by Alex Slocum. Last modified 04/13/2008 Brian Luterbach.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</si>
</sst>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71" fontId="9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1" fillId="0" borderId="3" xfId="0" applyFont="1" applyBorder="1" applyAlignment="1">
      <alignment/>
    </xf>
    <xf numFmtId="17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5</xdr:row>
      <xdr:rowOff>104775</xdr:rowOff>
    </xdr:from>
    <xdr:to>
      <xdr:col>11</xdr:col>
      <xdr:colOff>247650</xdr:colOff>
      <xdr:row>14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9537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9</xdr:row>
      <xdr:rowOff>104775</xdr:rowOff>
    </xdr:from>
    <xdr:to>
      <xdr:col>5</xdr:col>
      <xdr:colOff>495300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62100"/>
          <a:ext cx="34956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3">
      <selection activeCell="G16" sqref="G16"/>
    </sheetView>
  </sheetViews>
  <sheetFormatPr defaultColWidth="9.140625" defaultRowHeight="12.75"/>
  <cols>
    <col min="1" max="1" width="9.7109375" style="0" bestFit="1" customWidth="1"/>
    <col min="2" max="2" width="11.00390625" style="0" customWidth="1"/>
    <col min="3" max="3" width="9.8515625" style="0" bestFit="1" customWidth="1"/>
    <col min="4" max="4" width="14.140625" style="0" bestFit="1" customWidth="1"/>
    <col min="5" max="5" width="12.28125" style="0" bestFit="1" customWidth="1"/>
    <col min="6" max="6" width="12.421875" style="0" customWidth="1"/>
    <col min="7" max="7" width="11.8515625" style="0" bestFit="1" customWidth="1"/>
    <col min="8" max="8" width="13.57421875" style="0" bestFit="1" customWidth="1"/>
    <col min="9" max="9" width="13.8515625" style="0" bestFit="1" customWidth="1"/>
    <col min="10" max="10" width="10.7109375" style="0" bestFit="1" customWidth="1"/>
    <col min="11" max="11" width="8.7109375" style="0" bestFit="1" customWidth="1"/>
    <col min="12" max="12" width="6.28125" style="0" bestFit="1" customWidth="1"/>
  </cols>
  <sheetData>
    <row r="1" spans="1:8" ht="13.5">
      <c r="A1" s="41" t="s">
        <v>0</v>
      </c>
      <c r="B1" s="42"/>
      <c r="C1" s="42"/>
      <c r="D1" s="42"/>
      <c r="E1" s="42"/>
      <c r="F1" s="42"/>
      <c r="G1" s="42"/>
      <c r="H1" s="42"/>
    </row>
    <row r="2" spans="1:8" ht="12.75">
      <c r="A2" s="43" t="s">
        <v>1</v>
      </c>
      <c r="B2" s="44"/>
      <c r="C2" s="44"/>
      <c r="D2" s="44"/>
      <c r="E2" s="44"/>
      <c r="F2" s="44"/>
      <c r="G2" s="44"/>
      <c r="H2" s="44"/>
    </row>
    <row r="3" spans="1:8" ht="12.75">
      <c r="A3" s="43" t="s">
        <v>57</v>
      </c>
      <c r="B3" s="44"/>
      <c r="C3" s="44"/>
      <c r="D3" s="44"/>
      <c r="E3" s="44"/>
      <c r="F3" s="44"/>
      <c r="G3" s="44"/>
      <c r="H3" s="44"/>
    </row>
    <row r="4" spans="1:8" ht="12.75">
      <c r="A4" s="45" t="s">
        <v>2</v>
      </c>
      <c r="B4" s="46"/>
      <c r="C4" s="46"/>
      <c r="D4" s="46"/>
      <c r="E4" s="46"/>
      <c r="F4" s="46"/>
      <c r="G4" s="46"/>
      <c r="H4" s="46"/>
    </row>
    <row r="5" spans="1:8" ht="26.25" customHeight="1">
      <c r="A5" s="43" t="s">
        <v>56</v>
      </c>
      <c r="B5" s="44"/>
      <c r="C5" s="44"/>
      <c r="D5" s="44"/>
      <c r="E5" s="44"/>
      <c r="F5" s="44"/>
      <c r="G5" s="44"/>
      <c r="H5" s="44"/>
    </row>
    <row r="6" spans="1:4" s="3" customFormat="1" ht="12.75">
      <c r="A6" s="35" t="s">
        <v>8</v>
      </c>
      <c r="B6" s="36"/>
      <c r="C6" s="37"/>
      <c r="D6" s="2"/>
    </row>
    <row r="7" spans="1:4" s="3" customFormat="1" ht="12.75">
      <c r="A7" s="33" t="s">
        <v>9</v>
      </c>
      <c r="B7" s="33"/>
      <c r="C7" s="7">
        <f>(($C25*D25+$C26*D26+$C27*D27+$C28*D28+$C29*D29)+($C32*D32+$C33*D33+$C34*D34+$C35*D35+$C36*D36)+($C39*D39+$C40*D40+$C41*D41+$C42*D42+$C43*D43))/(($C25+$C26+$C27+$C28+$C29)+($C32+$C33+$C34+$C35+$C36)+($C39+$C40+$C41+$C42+$C43))</f>
        <v>0</v>
      </c>
      <c r="D7" s="2"/>
    </row>
    <row r="8" spans="1:6" s="3" customFormat="1" ht="12.75">
      <c r="A8" s="33" t="s">
        <v>10</v>
      </c>
      <c r="B8" s="33"/>
      <c r="C8" s="7">
        <f>(($C25*E25+$C26*E26+$C27*E27+$C28*E28+$C29*E29)+($C32*E32+$C33*E33+$C34*E34+$C35*E35+$C36*E36)+($C39*E39+$C40*E40+$C41*E41+$C42*E42+$C43*E43))/(($C25+$C26+$C27+$C28+$C29)+($C32+$C33+$C34+$C35+$C36)+($C39+$C40+$C41+$C42+$C43))</f>
        <v>0</v>
      </c>
      <c r="D8" s="34" t="s">
        <v>52</v>
      </c>
      <c r="E8" s="34"/>
      <c r="F8" s="34"/>
    </row>
    <row r="9" spans="1:6" s="3" customFormat="1" ht="40.5" customHeight="1">
      <c r="A9" s="26" t="s">
        <v>45</v>
      </c>
      <c r="B9" s="26"/>
      <c r="C9" s="8">
        <v>1000</v>
      </c>
      <c r="D9" s="13" t="s">
        <v>49</v>
      </c>
      <c r="E9" s="13" t="s">
        <v>50</v>
      </c>
      <c r="F9" s="13" t="s">
        <v>51</v>
      </c>
    </row>
    <row r="10" spans="1:6" s="3" customFormat="1" ht="27.75" customHeight="1">
      <c r="A10" s="26" t="s">
        <v>44</v>
      </c>
      <c r="B10" s="26"/>
      <c r="C10" s="10">
        <f>D10+E10+F10</f>
        <v>4000</v>
      </c>
      <c r="D10" s="14">
        <f>($B25+$B26+$B27+$B28+$B29)</f>
        <v>2000</v>
      </c>
      <c r="E10" s="14">
        <f>($B32+$B33+$B34+$B35+$B36)</f>
        <v>0</v>
      </c>
      <c r="F10" s="14">
        <f>($B39+$B40+$B41+$B42+$B43)</f>
        <v>2000</v>
      </c>
    </row>
    <row r="11" spans="1:6" s="3" customFormat="1" ht="24.75" customHeight="1">
      <c r="A11" s="29" t="s">
        <v>43</v>
      </c>
      <c r="B11" s="30"/>
      <c r="C11" s="10">
        <f>D11+E11+F11</f>
        <v>4000</v>
      </c>
      <c r="D11" s="14">
        <f>($C25+$C26+$C27+$C28+$C29)</f>
        <v>2000</v>
      </c>
      <c r="E11" s="14">
        <f>($C32+$C33+$C34+$C35+$C36)</f>
        <v>0</v>
      </c>
      <c r="F11" s="14">
        <f>($C39+$C40+$C41+$C42+$C43)</f>
        <v>2000</v>
      </c>
    </row>
    <row r="12" spans="1:6" s="3" customFormat="1" ht="24.75" customHeight="1">
      <c r="A12" s="26" t="s">
        <v>53</v>
      </c>
      <c r="B12" s="26"/>
      <c r="C12" s="10">
        <f>D12+E12+F12</f>
        <v>4000</v>
      </c>
      <c r="D12" s="15">
        <f>(C25*(E25-Ycs)^2+C26*(E26-Ycs)^2+C27*(E27-Ycs)^2+C28*(E28-Ycs)^2+C29*(E29-Ycs)^2)</f>
        <v>2000</v>
      </c>
      <c r="E12" s="15">
        <f>(C32*(E32-Ycs)^2+C33*(E33-Ycs)^2+C34*(E34-Ycs)^2+C35*(E35-Ycs)^2+C36*(E36-Ycs)^2)</f>
        <v>0</v>
      </c>
      <c r="F12" s="15">
        <f>(C39*(E39-Ycs)^2+C40*(E40-Ycs)^2+C41*(E41-Ycs)^2+C42*(E42-Ycs)^2+C43*(E43-Ycs)^2)</f>
        <v>2000</v>
      </c>
    </row>
    <row r="13" spans="1:6" s="3" customFormat="1" ht="26.25" customHeight="1">
      <c r="A13" s="26" t="s">
        <v>54</v>
      </c>
      <c r="B13" s="26"/>
      <c r="C13" s="10">
        <f>D13+E13+F13</f>
        <v>4000</v>
      </c>
      <c r="D13" s="14">
        <f>(C25*(D25-Xcs)^2+C26*(D26-Xcs)^2+C27*(D27-Xcs)^2+C28*(D28-Xcs)^2+C29*(D29-Xcs)^2)</f>
        <v>2000</v>
      </c>
      <c r="E13" s="14">
        <f>(C32*(D32-Xcs)^2+C33*(D33-Xcs)^2+C34*(D34-Xcs)^2+C35*(D35-Xcs)^2+C36*(D36-Xcs)^2)</f>
        <v>0</v>
      </c>
      <c r="F13" s="14">
        <f>(C39*(D39-Xcs)^2+C40*(D40-Xcs)^2+C41*(D41-Xcs)^2+C42*(D42-Xcs)^2+C43*(D43-Xcs)^2)</f>
        <v>2000</v>
      </c>
    </row>
    <row r="14" spans="1:6" ht="26.25" customHeight="1">
      <c r="A14" s="28" t="s">
        <v>55</v>
      </c>
      <c r="B14" s="28"/>
      <c r="C14" s="10">
        <f>D14+E14+F14</f>
        <v>2828.426417639674</v>
      </c>
      <c r="D14" s="16">
        <f>(B25*(D25-Xcs)^2*ABS(D25-Xcs)/SQRT((D25-Xcs)^2+(E25-Ycs)^2+0.000001))+(B26*(D26-Xcs)^2*ABS(D26-Xcs)/SQRT((D26-Xcs)^2+(E26-Ycs)^2+0.000001))+(B27*(D27-Xcs)^2*ABS(D27-Xcs)/SQRT((D27-Xcs)^2+(E27-Ycs)^2+0.000001))+(B28*(D28-Xcs)^2*ABS(D28-Xcs)/SQRT((D28-Xcs)^2+(E28-Ycs)^2+0.000001))+(B29*(D29-Xcs)^2*ABS(D29-Xcs)/SQRT((D29-Xcs)^2+(E29-Ycs)^2+0.000001))</f>
        <v>1414.213208819837</v>
      </c>
      <c r="E14" s="16">
        <f>(B32*(D32-Xcs)^2*ABS(D32-Xcs)/SQRT((D32-Xcs)^2+(E32-Ycs)^2+0.000001))+(B33*(D33-Xcs)^2*ABS(D33-Xcs)/SQRT((D33-Xcs)^2+(E33-Ycs)^2+0.000001))+(B34*(D34-Xcs)^2*ABS(D34-Xcs)/SQRT((D34-Xcs)^2+(E34-Ycs)^2+0.000001))+(B35*(D35-Xcs)^2*ABS(D35-Xcs)/SQRT((D35-Xcs)^2+(E35-Ycs)^2+0.000001))+(B36*(D36-Xcs)^2*ABS(D36-Xcs)/SQRT((D36-Xcs)^2+(E36-Ycs)^2+0.000001))</f>
        <v>0</v>
      </c>
      <c r="F14" s="16">
        <f>(B39*(D39-Xcs)^2*ABS(D39-Xcs)/SQRT((D39-Xcs)^2+(E39-Ycs)^2+0.000001))+(B40*(D40-Xcs)^2*ABS(D40-Xcs)/SQRT((D40-Xcs)^2+(E40-Ycs)^2+0.000001))+(B41*(D41-Xcs)^2*ABS(D41-Xcs)/SQRT((D41-Xcs)^2+(E41-Ycs)^2+0.000001))+(B42*(D42-Xcs)^2*ABS(D42-Xcs)/SQRT((D42-Xcs)^2+(E42-Ycs)^2+0.000001))+(B43*(D43-Xcs)^2*ABS(D43-Xcs)/SQRT((D43-Xcs)^2+(E43-Ycs)^2+0.000001))</f>
        <v>1414.213208819837</v>
      </c>
    </row>
    <row r="15" spans="1:5" ht="28.5" customHeight="1">
      <c r="A15" s="27" t="s">
        <v>25</v>
      </c>
      <c r="B15" s="27"/>
      <c r="C15" s="27"/>
      <c r="D15" s="31" t="s">
        <v>24</v>
      </c>
      <c r="E15" s="32"/>
    </row>
    <row r="16" spans="1:5" ht="14.25" customHeight="1">
      <c r="A16" s="27" t="s">
        <v>11</v>
      </c>
      <c r="B16" s="27"/>
      <c r="C16" s="9">
        <f>Fx</f>
        <v>0</v>
      </c>
      <c r="D16" s="11" t="s">
        <v>29</v>
      </c>
      <c r="E16" s="12">
        <f>Fx/Kxact</f>
        <v>0</v>
      </c>
    </row>
    <row r="17" spans="1:5" ht="15" customHeight="1">
      <c r="A17" s="27" t="s">
        <v>15</v>
      </c>
      <c r="B17" s="27"/>
      <c r="C17" s="9">
        <f>Fy</f>
        <v>0</v>
      </c>
      <c r="D17" s="11" t="s">
        <v>30</v>
      </c>
      <c r="E17" s="12">
        <f>Fy/Kycs</f>
        <v>0</v>
      </c>
    </row>
    <row r="18" spans="1:5" ht="14.25" customHeight="1">
      <c r="A18" s="27" t="s">
        <v>19</v>
      </c>
      <c r="B18" s="27"/>
      <c r="C18" s="9">
        <f>Fz</f>
        <v>100</v>
      </c>
      <c r="D18" s="11" t="s">
        <v>31</v>
      </c>
      <c r="E18" s="12">
        <f>Fz/Kzcs</f>
        <v>0.025</v>
      </c>
    </row>
    <row r="19" spans="1:5" ht="14.25" customHeight="1">
      <c r="A19" s="27" t="s">
        <v>26</v>
      </c>
      <c r="B19" s="27"/>
      <c r="C19" s="9">
        <f>Fz*(yFz-Ycs)-Fy*zFy</f>
        <v>100</v>
      </c>
      <c r="D19" s="11" t="s">
        <v>32</v>
      </c>
      <c r="E19" s="12">
        <f>Mx/Kroll</f>
        <v>0.025</v>
      </c>
    </row>
    <row r="20" spans="1:5" ht="14.25" customHeight="1">
      <c r="A20" s="27" t="s">
        <v>27</v>
      </c>
      <c r="B20" s="27"/>
      <c r="C20" s="9">
        <f>Fz*(Ycs-xFz)+Fx*zFx</f>
        <v>100</v>
      </c>
      <c r="D20" s="11" t="s">
        <v>33</v>
      </c>
      <c r="E20" s="12">
        <f>My/Kpitch</f>
        <v>0.025</v>
      </c>
    </row>
    <row r="21" spans="1:5" ht="14.25" customHeight="1">
      <c r="A21" s="27" t="s">
        <v>28</v>
      </c>
      <c r="B21" s="27"/>
      <c r="C21" s="9">
        <f>Fx*(Ycs-yFx)+Fy*(xFy-Xcs)</f>
        <v>0</v>
      </c>
      <c r="D21" s="11" t="s">
        <v>34</v>
      </c>
      <c r="E21" s="12">
        <f>Mz/Kyaw</f>
        <v>0</v>
      </c>
    </row>
    <row r="22" spans="1:12" ht="13.5" thickBot="1">
      <c r="A22" s="24"/>
      <c r="B22" s="24"/>
      <c r="C22" s="24"/>
      <c r="D22" s="25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8" t="s">
        <v>46</v>
      </c>
      <c r="B23" s="38"/>
      <c r="C23" s="38"/>
      <c r="D23" s="38"/>
      <c r="E23" s="38"/>
      <c r="F23" s="38"/>
      <c r="G23" s="38" t="s">
        <v>7</v>
      </c>
      <c r="H23" s="38"/>
      <c r="I23" s="38"/>
      <c r="J23" s="38"/>
      <c r="K23" s="38"/>
      <c r="L23" s="38"/>
    </row>
    <row r="24" spans="1:12" s="1" customFormat="1" ht="51">
      <c r="A24" s="17" t="s">
        <v>6</v>
      </c>
      <c r="B24" s="17" t="s">
        <v>41</v>
      </c>
      <c r="C24" s="17" t="s">
        <v>42</v>
      </c>
      <c r="D24" s="17" t="s">
        <v>4</v>
      </c>
      <c r="E24" s="17" t="s">
        <v>5</v>
      </c>
      <c r="F24" s="17" t="s">
        <v>3</v>
      </c>
      <c r="G24" s="17" t="s">
        <v>36</v>
      </c>
      <c r="H24" s="17" t="s">
        <v>35</v>
      </c>
      <c r="I24" s="17" t="s">
        <v>37</v>
      </c>
      <c r="J24" s="17" t="s">
        <v>38</v>
      </c>
      <c r="K24" s="17" t="s">
        <v>40</v>
      </c>
      <c r="L24" s="17" t="s">
        <v>39</v>
      </c>
    </row>
    <row r="25" spans="1:12" ht="12.75">
      <c r="A25" s="11">
        <v>1</v>
      </c>
      <c r="B25" s="18">
        <v>1000</v>
      </c>
      <c r="C25" s="18">
        <v>1000</v>
      </c>
      <c r="D25" s="18">
        <v>-1</v>
      </c>
      <c r="E25" s="18">
        <v>1</v>
      </c>
      <c r="F25" s="18">
        <v>0</v>
      </c>
      <c r="G25" s="12">
        <f>dycs+ezcs*(Xcs-D25)</f>
        <v>0</v>
      </c>
      <c r="H25" s="12">
        <f>dzcs+excs*(E25-Ycs)+eycs*(Xcs-D25)</f>
        <v>0.07500000000000001</v>
      </c>
      <c r="I25" s="19">
        <f aca="true" t="shared" si="0" ref="I25:J29">G25*B25</f>
        <v>0</v>
      </c>
      <c r="J25" s="19">
        <f t="shared" si="0"/>
        <v>75.00000000000001</v>
      </c>
      <c r="K25" s="19">
        <f>F25*C25</f>
        <v>0</v>
      </c>
      <c r="L25" s="19">
        <f>J25+K25</f>
        <v>75.00000000000001</v>
      </c>
    </row>
    <row r="26" spans="1:12" ht="12.75">
      <c r="A26" s="11">
        <v>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2">
        <f>dycs+ezcs*(Xcs-D26)</f>
        <v>0</v>
      </c>
      <c r="H26" s="12">
        <f>dzcs+excs*(E26-Ycs)+eycs*(Xcs-D26)</f>
        <v>0.025</v>
      </c>
      <c r="I26" s="19">
        <f t="shared" si="0"/>
        <v>0</v>
      </c>
      <c r="J26" s="19">
        <f t="shared" si="0"/>
        <v>0</v>
      </c>
      <c r="K26" s="19">
        <f>F26*C26</f>
        <v>0</v>
      </c>
      <c r="L26" s="19">
        <f>J26+K26</f>
        <v>0</v>
      </c>
    </row>
    <row r="27" spans="1:12" ht="12.75">
      <c r="A27" s="11">
        <v>3</v>
      </c>
      <c r="B27" s="18">
        <v>1000</v>
      </c>
      <c r="C27" s="18">
        <v>1000</v>
      </c>
      <c r="D27" s="18">
        <v>1</v>
      </c>
      <c r="E27" s="18">
        <v>1</v>
      </c>
      <c r="F27" s="18">
        <v>0</v>
      </c>
      <c r="G27" s="12">
        <f>dycs+ezcs*(Xcs-D27)</f>
        <v>0</v>
      </c>
      <c r="H27" s="12">
        <f>dzcs+excs*(E27-Ycs)+eycs*(Xcs-D27)</f>
        <v>0.025</v>
      </c>
      <c r="I27" s="19">
        <f t="shared" si="0"/>
        <v>0</v>
      </c>
      <c r="J27" s="19">
        <f t="shared" si="0"/>
        <v>25</v>
      </c>
      <c r="K27" s="19">
        <f>F27*C27</f>
        <v>0</v>
      </c>
      <c r="L27" s="19">
        <f>J27+K27</f>
        <v>25</v>
      </c>
    </row>
    <row r="28" spans="1:12" ht="12.75">
      <c r="A28" s="11">
        <v>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2">
        <f>dycs+ezcs*(Xcs-D28)</f>
        <v>0</v>
      </c>
      <c r="H28" s="12">
        <f>dzcs+excs*(E28-Ycs)+eycs*(Xcs-D28)</f>
        <v>0.025</v>
      </c>
      <c r="I28" s="19">
        <f t="shared" si="0"/>
        <v>0</v>
      </c>
      <c r="J28" s="19">
        <f t="shared" si="0"/>
        <v>0</v>
      </c>
      <c r="K28" s="19">
        <f>F28*C28</f>
        <v>0</v>
      </c>
      <c r="L28" s="19">
        <f>J28+K28</f>
        <v>0</v>
      </c>
    </row>
    <row r="29" spans="1:12" ht="13.5" thickBot="1">
      <c r="A29" s="20">
        <v>5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2">
        <f>dycs+ezcs*(Xcs-D29)</f>
        <v>0</v>
      </c>
      <c r="H29" s="22">
        <f>dzcs+excs*(E29-Ycs)+eycs*(Xcs-D29)</f>
        <v>0.025</v>
      </c>
      <c r="I29" s="23">
        <f t="shared" si="0"/>
        <v>0</v>
      </c>
      <c r="J29" s="23">
        <f t="shared" si="0"/>
        <v>0</v>
      </c>
      <c r="K29" s="23">
        <f>F29*C29</f>
        <v>0</v>
      </c>
      <c r="L29" s="23">
        <f>J29+K29</f>
        <v>0</v>
      </c>
    </row>
    <row r="30" spans="1:12" ht="12.75">
      <c r="A30" s="38" t="s">
        <v>47</v>
      </c>
      <c r="B30" s="38"/>
      <c r="C30" s="38"/>
      <c r="D30" s="38"/>
      <c r="E30" s="38"/>
      <c r="F30" s="38"/>
      <c r="G30" s="38" t="s">
        <v>7</v>
      </c>
      <c r="H30" s="38"/>
      <c r="I30" s="38"/>
      <c r="J30" s="38"/>
      <c r="K30" s="38"/>
      <c r="L30" s="38"/>
    </row>
    <row r="31" spans="1:12" ht="51">
      <c r="A31" s="17" t="s">
        <v>6</v>
      </c>
      <c r="B31" s="17" t="s">
        <v>41</v>
      </c>
      <c r="C31" s="17" t="s">
        <v>42</v>
      </c>
      <c r="D31" s="17" t="s">
        <v>4</v>
      </c>
      <c r="E31" s="17" t="s">
        <v>5</v>
      </c>
      <c r="F31" s="17" t="s">
        <v>3</v>
      </c>
      <c r="G31" s="17" t="s">
        <v>36</v>
      </c>
      <c r="H31" s="17" t="s">
        <v>35</v>
      </c>
      <c r="I31" s="17" t="s">
        <v>37</v>
      </c>
      <c r="J31" s="17" t="s">
        <v>38</v>
      </c>
      <c r="K31" s="17" t="s">
        <v>40</v>
      </c>
      <c r="L31" s="17" t="s">
        <v>39</v>
      </c>
    </row>
    <row r="32" spans="1:12" ht="12.75">
      <c r="A32" s="11">
        <v>1</v>
      </c>
      <c r="B32" s="18">
        <v>0</v>
      </c>
      <c r="C32" s="18">
        <v>0</v>
      </c>
      <c r="D32" s="18">
        <v>0</v>
      </c>
      <c r="E32" s="18">
        <v>0.25</v>
      </c>
      <c r="F32" s="18">
        <v>5</v>
      </c>
      <c r="G32" s="12">
        <f>dycs+ezcs*(Xcs-D32)</f>
        <v>0</v>
      </c>
      <c r="H32" s="12">
        <f>dzcs+excs*(E32-Ycs)+eycs*(Xcs-D32)</f>
        <v>0.03125</v>
      </c>
      <c r="I32" s="19">
        <f aca="true" t="shared" si="1" ref="I32:J36">G32*B32</f>
        <v>0</v>
      </c>
      <c r="J32" s="19">
        <f t="shared" si="1"/>
        <v>0</v>
      </c>
      <c r="K32" s="19">
        <f>F32*C32</f>
        <v>0</v>
      </c>
      <c r="L32" s="19">
        <f>J32+K32</f>
        <v>0</v>
      </c>
    </row>
    <row r="33" spans="1:12" ht="12.75">
      <c r="A33" s="11">
        <v>2</v>
      </c>
      <c r="B33" s="18">
        <v>0</v>
      </c>
      <c r="C33" s="18">
        <v>0</v>
      </c>
      <c r="D33" s="18">
        <v>0.3</v>
      </c>
      <c r="E33" s="18">
        <v>0.25</v>
      </c>
      <c r="F33" s="18">
        <v>5</v>
      </c>
      <c r="G33" s="12">
        <f>dycs+ezcs*(Xcs-D33)</f>
        <v>0</v>
      </c>
      <c r="H33" s="12">
        <f>dzcs+excs*(E33-Ycs)+eycs*(Xcs-D33)</f>
        <v>0.02375</v>
      </c>
      <c r="I33" s="19">
        <f t="shared" si="1"/>
        <v>0</v>
      </c>
      <c r="J33" s="19">
        <f t="shared" si="1"/>
        <v>0</v>
      </c>
      <c r="K33" s="19">
        <f>F33*C33</f>
        <v>0</v>
      </c>
      <c r="L33" s="19">
        <f>J33+K33</f>
        <v>0</v>
      </c>
    </row>
    <row r="34" spans="1:12" ht="12.75">
      <c r="A34" s="11">
        <v>3</v>
      </c>
      <c r="B34" s="18">
        <v>0</v>
      </c>
      <c r="C34" s="18">
        <v>0</v>
      </c>
      <c r="D34" s="18">
        <v>1.5</v>
      </c>
      <c r="E34" s="18">
        <v>0.25</v>
      </c>
      <c r="F34" s="18">
        <v>5</v>
      </c>
      <c r="G34" s="12">
        <f>dycs+ezcs*(Xcs-D34)</f>
        <v>0</v>
      </c>
      <c r="H34" s="12">
        <f>dzcs+excs*(E34-Ycs)+eycs*(Xcs-D34)</f>
        <v>-0.0062500000000000056</v>
      </c>
      <c r="I34" s="19">
        <f t="shared" si="1"/>
        <v>0</v>
      </c>
      <c r="J34" s="19">
        <f t="shared" si="1"/>
        <v>0</v>
      </c>
      <c r="K34" s="19">
        <f>F34*C34</f>
        <v>0</v>
      </c>
      <c r="L34" s="19">
        <f>J34+K34</f>
        <v>0</v>
      </c>
    </row>
    <row r="35" spans="1:12" ht="12.75">
      <c r="A35" s="11">
        <v>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2">
        <f>dycs+ezcs*(Xcs-D35)</f>
        <v>0</v>
      </c>
      <c r="H35" s="12">
        <f>dzcs+excs*(E35-Ycs)+eycs*(Xcs-D35)</f>
        <v>0.025</v>
      </c>
      <c r="I35" s="19">
        <f t="shared" si="1"/>
        <v>0</v>
      </c>
      <c r="J35" s="19">
        <f t="shared" si="1"/>
        <v>0</v>
      </c>
      <c r="K35" s="19">
        <f>F35*C35</f>
        <v>0</v>
      </c>
      <c r="L35" s="19">
        <f>J35+K35</f>
        <v>0</v>
      </c>
    </row>
    <row r="36" spans="1:12" ht="13.5" thickBot="1">
      <c r="A36" s="20">
        <v>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2">
        <f>dycs+ezcs*(Xcs-D36)</f>
        <v>0</v>
      </c>
      <c r="H36" s="22">
        <f>dzcs+excs*(E36-Ycs)+eycs*(Xcs-D36)</f>
        <v>0.025</v>
      </c>
      <c r="I36" s="23">
        <f t="shared" si="1"/>
        <v>0</v>
      </c>
      <c r="J36" s="23">
        <f t="shared" si="1"/>
        <v>0</v>
      </c>
      <c r="K36" s="23">
        <f>F36*C36</f>
        <v>0</v>
      </c>
      <c r="L36" s="23">
        <f>J36+K36</f>
        <v>0</v>
      </c>
    </row>
    <row r="37" spans="1:12" ht="12.75">
      <c r="A37" s="38" t="s">
        <v>48</v>
      </c>
      <c r="B37" s="38"/>
      <c r="C37" s="38"/>
      <c r="D37" s="38"/>
      <c r="E37" s="38"/>
      <c r="F37" s="38"/>
      <c r="G37" s="39" t="s">
        <v>7</v>
      </c>
      <c r="H37" s="39"/>
      <c r="I37" s="39"/>
      <c r="J37" s="39"/>
      <c r="K37" s="39"/>
      <c r="L37" s="39"/>
    </row>
    <row r="38" spans="1:12" ht="51">
      <c r="A38" s="17" t="s">
        <v>6</v>
      </c>
      <c r="B38" s="17" t="s">
        <v>41</v>
      </c>
      <c r="C38" s="17" t="s">
        <v>42</v>
      </c>
      <c r="D38" s="17" t="s">
        <v>4</v>
      </c>
      <c r="E38" s="17" t="s">
        <v>5</v>
      </c>
      <c r="F38" s="17" t="s">
        <v>3</v>
      </c>
      <c r="G38" s="17" t="s">
        <v>36</v>
      </c>
      <c r="H38" s="17" t="s">
        <v>35</v>
      </c>
      <c r="I38" s="17" t="s">
        <v>37</v>
      </c>
      <c r="J38" s="17" t="s">
        <v>38</v>
      </c>
      <c r="K38" s="17" t="s">
        <v>40</v>
      </c>
      <c r="L38" s="17" t="s">
        <v>39</v>
      </c>
    </row>
    <row r="39" spans="1:12" ht="12.75">
      <c r="A39" s="11">
        <v>1</v>
      </c>
      <c r="B39" s="18">
        <v>1000</v>
      </c>
      <c r="C39" s="18">
        <v>1000</v>
      </c>
      <c r="D39" s="18">
        <v>-1</v>
      </c>
      <c r="E39" s="18">
        <v>-1</v>
      </c>
      <c r="F39" s="18">
        <v>0</v>
      </c>
      <c r="G39" s="12">
        <f>dycs+ezcs*(Xcs-D39)</f>
        <v>0</v>
      </c>
      <c r="H39" s="12">
        <f>dzcs+excs*(E39-Ycs)+eycs*(Xcs-D39)</f>
        <v>0.025</v>
      </c>
      <c r="I39" s="19">
        <f aca="true" t="shared" si="2" ref="I39:J43">G39*B39</f>
        <v>0</v>
      </c>
      <c r="J39" s="19">
        <f t="shared" si="2"/>
        <v>25</v>
      </c>
      <c r="K39" s="19">
        <f>F39*C39</f>
        <v>0</v>
      </c>
      <c r="L39" s="19">
        <f>J39+K39</f>
        <v>25</v>
      </c>
    </row>
    <row r="40" spans="1:12" ht="12.75">
      <c r="A40" s="11">
        <v>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2">
        <f>dycs+ezcs*(Xcs-D40)</f>
        <v>0</v>
      </c>
      <c r="H40" s="12">
        <f>dzcs+excs*(E40-Ycs)+eycs*(Xcs-D40)</f>
        <v>0.025</v>
      </c>
      <c r="I40" s="19">
        <f t="shared" si="2"/>
        <v>0</v>
      </c>
      <c r="J40" s="19">
        <f t="shared" si="2"/>
        <v>0</v>
      </c>
      <c r="K40" s="19">
        <f>F40*C40</f>
        <v>0</v>
      </c>
      <c r="L40" s="19">
        <f>J40+K40</f>
        <v>0</v>
      </c>
    </row>
    <row r="41" spans="1:12" ht="12.75">
      <c r="A41" s="11">
        <v>3</v>
      </c>
      <c r="B41" s="18">
        <v>1000</v>
      </c>
      <c r="C41" s="18">
        <v>1000</v>
      </c>
      <c r="D41" s="18">
        <v>1</v>
      </c>
      <c r="E41" s="18">
        <v>-1</v>
      </c>
      <c r="F41" s="18">
        <v>0</v>
      </c>
      <c r="G41" s="12">
        <f>dycs+ezcs*(Xcs-D41)</f>
        <v>0</v>
      </c>
      <c r="H41" s="12">
        <f>dzcs+excs*(E41-Ycs)+eycs*(Xcs-D41)</f>
        <v>-0.025</v>
      </c>
      <c r="I41" s="19">
        <f t="shared" si="2"/>
        <v>0</v>
      </c>
      <c r="J41" s="19">
        <f t="shared" si="2"/>
        <v>-25</v>
      </c>
      <c r="K41" s="19">
        <f>F41*C41</f>
        <v>0</v>
      </c>
      <c r="L41" s="19">
        <f>J41+K41</f>
        <v>-25</v>
      </c>
    </row>
    <row r="42" spans="1:12" ht="12.75">
      <c r="A42" s="11">
        <v>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2">
        <f>dycs+ezcs*(Xcs-D42)</f>
        <v>0</v>
      </c>
      <c r="H42" s="12">
        <f>dzcs+excs*(E42-Ycs)+eycs*(Xcs-D42)</f>
        <v>0.025</v>
      </c>
      <c r="I42" s="19">
        <f t="shared" si="2"/>
        <v>0</v>
      </c>
      <c r="J42" s="19">
        <f t="shared" si="2"/>
        <v>0</v>
      </c>
      <c r="K42" s="19">
        <f>F42*C42</f>
        <v>0</v>
      </c>
      <c r="L42" s="19">
        <f>J42+K42</f>
        <v>0</v>
      </c>
    </row>
    <row r="43" spans="1:12" ht="13.5" thickBot="1">
      <c r="A43" s="20">
        <v>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2">
        <f>dycs+ezcs*(Xcs-D43)</f>
        <v>0</v>
      </c>
      <c r="H43" s="22">
        <f>dzcs+excs*(E43-Ycs)+eycs*(Xcs-D43)</f>
        <v>0.025</v>
      </c>
      <c r="I43" s="23">
        <f t="shared" si="2"/>
        <v>0</v>
      </c>
      <c r="J43" s="23">
        <f t="shared" si="2"/>
        <v>0</v>
      </c>
      <c r="K43" s="23">
        <f>F43*C43</f>
        <v>0</v>
      </c>
      <c r="L43" s="23">
        <f>J43+K43</f>
        <v>0</v>
      </c>
    </row>
  </sheetData>
  <mergeCells count="29">
    <mergeCell ref="A4:H4"/>
    <mergeCell ref="A5:H5"/>
    <mergeCell ref="A1:H1"/>
    <mergeCell ref="A2:H2"/>
    <mergeCell ref="A3:H3"/>
    <mergeCell ref="G23:L23"/>
    <mergeCell ref="G30:L30"/>
    <mergeCell ref="G37:L37"/>
    <mergeCell ref="A23:F23"/>
    <mergeCell ref="A30:F30"/>
    <mergeCell ref="A37:F37"/>
    <mergeCell ref="A7:B7"/>
    <mergeCell ref="A8:B8"/>
    <mergeCell ref="D8:F8"/>
    <mergeCell ref="A6:C6"/>
    <mergeCell ref="A20:B20"/>
    <mergeCell ref="A21:B21"/>
    <mergeCell ref="A15:C15"/>
    <mergeCell ref="D15:E15"/>
    <mergeCell ref="A17:B17"/>
    <mergeCell ref="A18:B18"/>
    <mergeCell ref="A19:B19"/>
    <mergeCell ref="A12:B12"/>
    <mergeCell ref="A16:B16"/>
    <mergeCell ref="A9:B9"/>
    <mergeCell ref="A14:B14"/>
    <mergeCell ref="A10:B10"/>
    <mergeCell ref="A11:B11"/>
    <mergeCell ref="A13:B13"/>
  </mergeCells>
  <printOptions/>
  <pageMargins left="0.75" right="0.75" top="1" bottom="1" header="0.5" footer="0.5"/>
  <pageSetup fitToHeight="2" fitToWidth="1"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"/>
  <sheetViews>
    <sheetView workbookViewId="0" topLeftCell="A1">
      <selection activeCell="F9" sqref="F9"/>
    </sheetView>
  </sheetViews>
  <sheetFormatPr defaultColWidth="9.140625" defaultRowHeight="12.75"/>
  <sheetData>
    <row r="4" spans="1:6" ht="12.75">
      <c r="A4" s="40" t="s">
        <v>23</v>
      </c>
      <c r="B4" s="40"/>
      <c r="C4" s="40"/>
      <c r="D4" s="40"/>
      <c r="E4" s="40"/>
      <c r="F4" s="40"/>
    </row>
    <row r="5" spans="1:6" ht="12.75">
      <c r="A5" s="5" t="s">
        <v>11</v>
      </c>
      <c r="B5" s="4">
        <v>0</v>
      </c>
      <c r="C5" s="5" t="s">
        <v>15</v>
      </c>
      <c r="D5" s="4">
        <v>0</v>
      </c>
      <c r="E5" s="5" t="s">
        <v>19</v>
      </c>
      <c r="F5" s="6">
        <v>100</v>
      </c>
    </row>
    <row r="6" spans="1:6" ht="12.75">
      <c r="A6" s="5" t="s">
        <v>12</v>
      </c>
      <c r="B6" s="4">
        <v>0</v>
      </c>
      <c r="C6" s="5" t="s">
        <v>16</v>
      </c>
      <c r="D6" s="4">
        <v>0</v>
      </c>
      <c r="E6" s="5" t="s">
        <v>20</v>
      </c>
      <c r="F6" s="6">
        <v>-1</v>
      </c>
    </row>
    <row r="7" spans="1:6" ht="12.75">
      <c r="A7" s="5"/>
      <c r="B7" s="4"/>
      <c r="C7" s="5"/>
      <c r="D7" s="4"/>
      <c r="E7" s="5"/>
      <c r="F7" s="6"/>
    </row>
    <row r="8" spans="1:6" ht="12.75">
      <c r="A8" s="5" t="s">
        <v>13</v>
      </c>
      <c r="B8" s="4">
        <v>0</v>
      </c>
      <c r="C8" s="5" t="s">
        <v>17</v>
      </c>
      <c r="D8" s="4">
        <v>0</v>
      </c>
      <c r="E8" s="5" t="s">
        <v>21</v>
      </c>
      <c r="F8" s="6">
        <v>1</v>
      </c>
    </row>
    <row r="9" spans="1:6" ht="12.75">
      <c r="A9" s="5" t="s">
        <v>14</v>
      </c>
      <c r="B9" s="4">
        <v>0</v>
      </c>
      <c r="C9" s="5" t="s">
        <v>18</v>
      </c>
      <c r="D9" s="4">
        <v>0</v>
      </c>
      <c r="E9" s="5" t="s">
        <v>22</v>
      </c>
      <c r="F9" s="6">
        <v>0</v>
      </c>
    </row>
  </sheetData>
  <mergeCells count="1">
    <mergeCell ref="A4:F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Mechanical Engineering</cp:lastModifiedBy>
  <cp:lastPrinted>2008-04-14T00:11:01Z</cp:lastPrinted>
  <dcterms:created xsi:type="dcterms:W3CDTF">2006-10-08T14:14:55Z</dcterms:created>
  <dcterms:modified xsi:type="dcterms:W3CDTF">2008-04-15T15:57:29Z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