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1"/>
  </bookViews>
  <sheets>
    <sheet name="Sheet1" sheetId="1" r:id="rId1"/>
    <sheet name="PVmax calculation" sheetId="2" r:id="rId2"/>
    <sheet name="Sheet3" sheetId="3" r:id="rId3"/>
  </sheets>
  <externalReferences>
    <externalReference r:id="rId6"/>
  </externalReferences>
  <definedNames>
    <definedName name="a">'Sheet1'!$B$9</definedName>
    <definedName name="af">'Sheet1'!$B$9</definedName>
    <definedName name="am">'Sheet1'!$Y$15</definedName>
    <definedName name="aw">'Sheet1'!$Y$11</definedName>
    <definedName name="b">'Sheet1'!$B$7</definedName>
    <definedName name="C_1">'Sheet1'!$D$10</definedName>
    <definedName name="C_3">'Sheet1'!$D$9</definedName>
    <definedName name="C_4">'Sheet1'!$D$10</definedName>
    <definedName name="cc">'Sheet1'!$B$15</definedName>
    <definedName name="da">'Sheet1'!$B$42</definedName>
    <definedName name="dab">'Sheet1'!$B$46</definedName>
    <definedName name="db">'Sheet1'!$B$43</definedName>
    <definedName name="dbb">'Sheet1'!$B$47</definedName>
    <definedName name="dc">'Sheet1'!$B$20</definedName>
    <definedName name="dcl">'Sheet1'!#REF!</definedName>
    <definedName name="df">'Sheet1'!$B$44</definedName>
    <definedName name="disp">'Sheet1'!$B$52</definedName>
    <definedName name="ds">'Sheet1'!$B$49</definedName>
    <definedName name="Dshaft">'Sheet1'!$B$13</definedName>
    <definedName name="E">'Sheet1'!$B$11</definedName>
    <definedName name="Eb">'Sheet1'!$B$19</definedName>
    <definedName name="F">'Sheet1'!$B$29</definedName>
    <definedName name="I">'Sheet1'!$B$14</definedName>
    <definedName name="k_1">'PVmax calculation'!$B$19</definedName>
    <definedName name="Ka">'Sheet1'!#REF!</definedName>
    <definedName name="Kb">'Sheet1'!#REF!</definedName>
    <definedName name="Kbear">'Sheet1'!$B$25</definedName>
    <definedName name="kstruct">'Sheet1'!$B$27</definedName>
    <definedName name="l">'PVmax calculation'!#REF!</definedName>
    <definedName name="Lb">'Sheet1'!$B$17</definedName>
    <definedName name="lbear">'PVmax calculation'!$B$21</definedName>
    <definedName name="lbearing">'PVmax calculation'!$B$21</definedName>
    <definedName name="Linc">'Sheet1'!$B$10</definedName>
    <definedName name="Ls">'PVmax calculation'!#REF!</definedName>
    <definedName name="lshaft">'PVmax calculation'!$B$20</definedName>
    <definedName name="M">'Sheet1'!$Y$14</definedName>
    <definedName name="Ma">'Sheet1'!#REF!</definedName>
    <definedName name="Mb">'Sheet1'!#REF!</definedName>
    <definedName name="mu">'PVmax calculation'!$B$25</definedName>
    <definedName name="mubear">'PVmax calculation'!$B$25</definedName>
    <definedName name="PVappmax">'Sheet1'!$B$56</definedName>
    <definedName name="PVC">'Sheet1'!$B$22</definedName>
    <definedName name="PVmax">'Sheet1'!$B$23</definedName>
    <definedName name="qappmax">'Sheet1'!$B$55</definedName>
    <definedName name="qmax">'Sheet1'!$B$24</definedName>
    <definedName name="Ra">'Sheet1'!$B$36</definedName>
    <definedName name="Rb">'Sheet1'!$B$37</definedName>
    <definedName name="rho">'Sheet1'!$B$12</definedName>
    <definedName name="slope">'Sheet1'!$B$53</definedName>
    <definedName name="slopebear">'Sheet1'!$B$48</definedName>
    <definedName name="solver_adj" localSheetId="0" hidden="1">'Sheet1'!$B$8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'Sheet1'!$B$52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'Sheet1'!$B$52</definedName>
    <definedName name="solver_pre" localSheetId="0" hidden="1">0.000001</definedName>
    <definedName name="solver_rel1" localSheetId="0" hidden="1">1</definedName>
    <definedName name="solver_rhs1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t">'PVmax calculation'!$B$24</definedName>
    <definedName name="ta">'Sheet1'!$B$39</definedName>
    <definedName name="tallow">'Sheet1'!$B$21</definedName>
    <definedName name="Tamb">'PVmax calculation'!$B$23</definedName>
    <definedName name="Tambient">'PVmax calculation'!$B$23</definedName>
    <definedName name="tb">'Sheet1'!$B$40</definedName>
    <definedName name="tbear">'Sheet1'!$B$18</definedName>
    <definedName name="Tbearing">'PVmax calculation'!$B$22</definedName>
    <definedName name="Tbmax">'PVmax calculation'!$B$22</definedName>
    <definedName name="tf">'Sheet1'!$B$41</definedName>
    <definedName name="thickness">'PVmax calculation'!$B$24</definedName>
    <definedName name="tmax">'Sheet1'!$B$54</definedName>
    <definedName name="ts">'Sheet1'!$B$48</definedName>
    <definedName name="vshaft">'Sheet1'!$B$32</definedName>
    <definedName name="w">'Sheet1'!$B$30</definedName>
    <definedName name="wa">'Sheet1'!$Y$8</definedName>
    <definedName name="wL">'Sheet1'!$Y$10</definedName>
  </definedNames>
  <calcPr fullCalcOnLoad="1"/>
</workbook>
</file>

<file path=xl/sharedStrings.xml><?xml version="1.0" encoding="utf-8"?>
<sst xmlns="http://schemas.openxmlformats.org/spreadsheetml/2006/main" count="99" uniqueCount="97">
  <si>
    <t>Last modified 12/28/03 by Alex Slocum</t>
  </si>
  <si>
    <t>Point load, F (N)</t>
  </si>
  <si>
    <t>Modulus of elasticity, E (N/mm^2)</t>
  </si>
  <si>
    <t>Moment of inertia, I (mm^4)</t>
  </si>
  <si>
    <t>Loading</t>
  </si>
  <si>
    <t>Distance along beam, x</t>
  </si>
  <si>
    <t>Length increment, Linc (mm)</t>
  </si>
  <si>
    <t>Shear (N)</t>
  </si>
  <si>
    <t>Moment (N-mm)</t>
  </si>
  <si>
    <t>Stress (Pa)</t>
  </si>
  <si>
    <t>Deflection (microns)</t>
  </si>
  <si>
    <t>Slope (mrad)</t>
  </si>
  <si>
    <t>Distance farthest fiber to nuetral axis, cc (mm)</t>
  </si>
  <si>
    <t>Shaft</t>
  </si>
  <si>
    <t>Shaft diameter, Dshaft (mm)</t>
  </si>
  <si>
    <t>Bearings</t>
  </si>
  <si>
    <t>Not-used, but do not erase</t>
  </si>
  <si>
    <t>radial stiffness, Kbear (N/mm)</t>
  </si>
  <si>
    <t>length, Lb (mm)</t>
  </si>
  <si>
    <t>material modulus, Eb (N/mm^2)</t>
  </si>
  <si>
    <t>Bearing reaction forces</t>
  </si>
  <si>
    <t>Shaft deflections</t>
  </si>
  <si>
    <t>Total shaft length, L (mm)</t>
  </si>
  <si>
    <t>Location of first bearing from end of shaft, a (mm)</t>
  </si>
  <si>
    <t>Integration constants</t>
  </si>
  <si>
    <t>C_3</t>
  </si>
  <si>
    <t>C_4</t>
  </si>
  <si>
    <t>diametrical clearance to shaft, dc (mm)</t>
  </si>
  <si>
    <t>shaft slope, ts (radians)</t>
  </si>
  <si>
    <t>distance between bearings (&gt;3Dshaft), b (mm)</t>
  </si>
  <si>
    <t>Written 4/30/2004 by Alex Slocum, modified 4/30/2004 by Alex Slocum</t>
  </si>
  <si>
    <t>To determine deflection of a bearing supported beam</t>
  </si>
  <si>
    <t>This program does not account for shear deformations</t>
  </si>
  <si>
    <t>Add bearing clearance and PV ratings for bearing design!!!</t>
  </si>
  <si>
    <t>Maximum deflection (mm)</t>
  </si>
  <si>
    <t>Maximum slope (radians)</t>
  </si>
  <si>
    <t>Shaft speed, w (rpm)</t>
  </si>
  <si>
    <t>resulting deflection at point load, ds (mm)</t>
  </si>
  <si>
    <t>Allowable small misalignment angle, tallow (radians)</t>
  </si>
  <si>
    <t>Support structure</t>
  </si>
  <si>
    <t>radial stiffness at bearing support points, Kstruct (N/mm)</t>
  </si>
  <si>
    <t>Bearing and structural deflections</t>
  </si>
  <si>
    <t>PV continuous, PVC (N/mm^2-mm/s)</t>
  </si>
  <si>
    <t>PV short periods, PVmax (N/mm^2-mm/s)</t>
  </si>
  <si>
    <t>Maximum allowable contact pressure, qmax (N/mm^2)</t>
  </si>
  <si>
    <t>Max applied contact pressure, qappmax (N/mm^2)</t>
  </si>
  <si>
    <t>Max applied PV, PVappmax (N/mm^2-mm/s)</t>
  </si>
  <si>
    <t>Shaft tangential speed, vshaft (mm/s)</t>
  </si>
  <si>
    <t>Safety factor</t>
  </si>
  <si>
    <t>Accept?</t>
  </si>
  <si>
    <t>System Summary</t>
  </si>
  <si>
    <t>Total system dislacement at load, disp (mm)</t>
  </si>
  <si>
    <t>thickness, tbear (mm)</t>
  </si>
  <si>
    <t>Shaft whip speed, wwhip (rpm)</t>
  </si>
  <si>
    <t>Shaft material density, rho (kg/m^3)</t>
  </si>
  <si>
    <t>Total shaft slope at load, slope (mrad)</t>
  </si>
  <si>
    <t>Maximum shaft slope at bearing, tmax (mrad)</t>
  </si>
  <si>
    <r>
      <t xml:space="preserve">Enters numbers in </t>
    </r>
    <r>
      <rPr>
        <b/>
        <sz val="8"/>
        <rFont val="Times New Roman"/>
        <family val="1"/>
      </rPr>
      <t>BOLD,</t>
    </r>
    <r>
      <rPr>
        <sz val="8"/>
        <rFont val="Times New Roman"/>
        <family val="1"/>
      </rPr>
      <t xml:space="preserve"> Results in </t>
    </r>
    <r>
      <rPr>
        <b/>
        <sz val="8"/>
        <color indexed="10"/>
        <rFont val="Times New Roman"/>
        <family val="1"/>
      </rPr>
      <t>RED</t>
    </r>
  </si>
  <si>
    <r>
      <t>R</t>
    </r>
    <r>
      <rPr>
        <vertAlign val="subscript"/>
        <sz val="8"/>
        <rFont val="Times New Roman"/>
        <family val="1"/>
      </rPr>
      <t>A</t>
    </r>
    <r>
      <rPr>
        <sz val="8"/>
        <rFont val="Times New Roman"/>
        <family val="1"/>
      </rPr>
      <t>, Ra (N)</t>
    </r>
  </si>
  <si>
    <r>
      <t>R</t>
    </r>
    <r>
      <rPr>
        <vertAlign val="subscript"/>
        <sz val="8"/>
        <rFont val="Times New Roman"/>
        <family val="1"/>
      </rPr>
      <t>B</t>
    </r>
    <r>
      <rPr>
        <sz val="8"/>
        <rFont val="Times New Roman"/>
        <family val="1"/>
      </rPr>
      <t>, Rb (N)</t>
    </r>
  </si>
  <si>
    <r>
      <t>q</t>
    </r>
    <r>
      <rPr>
        <vertAlign val="subscript"/>
        <sz val="8"/>
        <rFont val="Times New Roman"/>
        <family val="1"/>
      </rPr>
      <t>A</t>
    </r>
    <r>
      <rPr>
        <sz val="8"/>
        <rFont val="Times New Roman"/>
        <family val="1"/>
      </rPr>
      <t>, ta (radians)</t>
    </r>
  </si>
  <si>
    <r>
      <t>q</t>
    </r>
    <r>
      <rPr>
        <vertAlign val="subscript"/>
        <sz val="8"/>
        <rFont val="Times New Roman"/>
        <family val="1"/>
      </rPr>
      <t>B</t>
    </r>
    <r>
      <rPr>
        <sz val="8"/>
        <rFont val="Times New Roman"/>
        <family val="1"/>
      </rPr>
      <t>, tb (radians)</t>
    </r>
  </si>
  <si>
    <r>
      <t>q</t>
    </r>
    <r>
      <rPr>
        <sz val="8"/>
        <rFont val="Times New Roman"/>
        <family val="1"/>
      </rPr>
      <t>F, tf (radians) (slope at load application)</t>
    </r>
  </si>
  <si>
    <r>
      <t>d</t>
    </r>
    <r>
      <rPr>
        <vertAlign val="subscript"/>
        <sz val="8"/>
        <rFont val="Times New Roman"/>
        <family val="1"/>
      </rPr>
      <t>A</t>
    </r>
    <r>
      <rPr>
        <sz val="8"/>
        <rFont val="Times New Roman"/>
        <family val="1"/>
      </rPr>
      <t>, da (mm)</t>
    </r>
  </si>
  <si>
    <r>
      <t>d</t>
    </r>
    <r>
      <rPr>
        <vertAlign val="subscript"/>
        <sz val="8"/>
        <rFont val="Times New Roman"/>
        <family val="1"/>
      </rPr>
      <t>B</t>
    </r>
    <r>
      <rPr>
        <sz val="8"/>
        <rFont val="Times New Roman"/>
        <family val="1"/>
      </rPr>
      <t>, db (mm)</t>
    </r>
  </si>
  <si>
    <r>
      <t>d</t>
    </r>
    <r>
      <rPr>
        <sz val="8"/>
        <rFont val="Times New Roman"/>
        <family val="1"/>
      </rPr>
      <t>F, df (mm) deflection at load application)</t>
    </r>
  </si>
  <si>
    <r>
      <t>d</t>
    </r>
    <r>
      <rPr>
        <vertAlign val="subscript"/>
        <sz val="8"/>
        <rFont val="Times New Roman"/>
        <family val="1"/>
      </rPr>
      <t>A</t>
    </r>
    <r>
      <rPr>
        <sz val="8"/>
        <rFont val="Times New Roman"/>
        <family val="1"/>
      </rPr>
      <t>, dab (mm)</t>
    </r>
  </si>
  <si>
    <r>
      <t>d</t>
    </r>
    <r>
      <rPr>
        <vertAlign val="subscript"/>
        <sz val="8"/>
        <rFont val="Times New Roman"/>
        <family val="1"/>
      </rPr>
      <t>B</t>
    </r>
    <r>
      <rPr>
        <sz val="8"/>
        <rFont val="Times New Roman"/>
        <family val="1"/>
      </rPr>
      <t>, dbb (mm)</t>
    </r>
  </si>
  <si>
    <t>Bearings_sliding_simply_supported_shaft.xls</t>
  </si>
  <si>
    <t>Iglide J bearing</t>
  </si>
  <si>
    <t>load (psi)</t>
  </si>
  <si>
    <t>Load (Pa)</t>
  </si>
  <si>
    <t>wear (micron/km)</t>
  </si>
  <si>
    <t>iglide J max speed</t>
  </si>
  <si>
    <t>fpm</t>
  </si>
  <si>
    <t>m/s</t>
  </si>
  <si>
    <t>iglide J max contact pressure</t>
  </si>
  <si>
    <t>psi</t>
  </si>
  <si>
    <t>MPa</t>
  </si>
  <si>
    <t>w/mK</t>
  </si>
  <si>
    <t>ceramic</t>
  </si>
  <si>
    <t>cast iron</t>
  </si>
  <si>
    <t>C</t>
  </si>
  <si>
    <t>steel</t>
  </si>
  <si>
    <t>Tamb</t>
  </si>
  <si>
    <t>aluminum</t>
  </si>
  <si>
    <t>mm</t>
  </si>
  <si>
    <t>303 ss</t>
  </si>
  <si>
    <t>plastic</t>
  </si>
  <si>
    <t>PV</t>
  </si>
  <si>
    <t>PV calculations</t>
  </si>
  <si>
    <t>Tbearing</t>
  </si>
  <si>
    <t>Lbearing</t>
  </si>
  <si>
    <t>Lshaft</t>
  </si>
  <si>
    <t>thickness</t>
  </si>
  <si>
    <t>mubear</t>
  </si>
  <si>
    <t>Conductivity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</si>
</sst>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  <numFmt numFmtId="170" formatCode="0.000000"/>
    <numFmt numFmtId="171" formatCode="0.00000"/>
    <numFmt numFmtId="172" formatCode="0.0000"/>
    <numFmt numFmtId="173" formatCode="0.00000000"/>
    <numFmt numFmtId="174" formatCode="0.0000000"/>
  </numFmts>
  <fonts count="16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.25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vertAlign val="subscript"/>
      <sz val="8"/>
      <name val="Times New Roman"/>
      <family val="1"/>
    </font>
    <font>
      <sz val="8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" fontId="10" fillId="0" borderId="0" xfId="0" applyNumberFormat="1" applyFont="1" applyAlignment="1">
      <alignment/>
    </xf>
    <xf numFmtId="168" fontId="10" fillId="0" borderId="0" xfId="0" applyNumberFormat="1" applyFont="1" applyAlignment="1">
      <alignment/>
    </xf>
    <xf numFmtId="16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1" xfId="0" applyFont="1" applyBorder="1" applyAlignment="1">
      <alignment/>
    </xf>
    <xf numFmtId="0" fontId="10" fillId="2" borderId="0" xfId="0" applyFont="1" applyFill="1" applyAlignment="1">
      <alignment/>
    </xf>
    <xf numFmtId="0" fontId="10" fillId="0" borderId="2" xfId="0" applyFont="1" applyFill="1" applyBorder="1" applyAlignment="1">
      <alignment horizontal="left" indent="1"/>
    </xf>
    <xf numFmtId="0" fontId="9" fillId="0" borderId="2" xfId="0" applyFont="1" applyFill="1" applyBorder="1" applyAlignment="1">
      <alignment/>
    </xf>
    <xf numFmtId="1" fontId="10" fillId="0" borderId="0" xfId="0" applyNumberFormat="1" applyFont="1" applyFill="1" applyAlignment="1">
      <alignment/>
    </xf>
    <xf numFmtId="168" fontId="10" fillId="0" borderId="0" xfId="0" applyNumberFormat="1" applyFont="1" applyFill="1" applyAlignment="1">
      <alignment/>
    </xf>
    <xf numFmtId="0" fontId="11" fillId="0" borderId="2" xfId="0" applyFont="1" applyFill="1" applyBorder="1" applyAlignment="1">
      <alignment/>
    </xf>
    <xf numFmtId="0" fontId="10" fillId="2" borderId="2" xfId="0" applyFont="1" applyFill="1" applyBorder="1" applyAlignment="1">
      <alignment horizontal="left"/>
    </xf>
    <xf numFmtId="2" fontId="11" fillId="2" borderId="2" xfId="0" applyNumberFormat="1" applyFont="1" applyFill="1" applyBorder="1" applyAlignment="1">
      <alignment/>
    </xf>
    <xf numFmtId="0" fontId="10" fillId="2" borderId="2" xfId="0" applyFont="1" applyFill="1" applyBorder="1" applyAlignment="1">
      <alignment horizontal="left" indent="1"/>
    </xf>
    <xf numFmtId="168" fontId="11" fillId="0" borderId="2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68" fontId="1" fillId="0" borderId="0" xfId="0" applyNumberFormat="1" applyFont="1" applyFill="1" applyAlignment="1">
      <alignment/>
    </xf>
    <xf numFmtId="0" fontId="10" fillId="0" borderId="2" xfId="0" applyFont="1" applyFill="1" applyBorder="1" applyAlignment="1">
      <alignment horizontal="left"/>
    </xf>
    <xf numFmtId="1" fontId="10" fillId="0" borderId="2" xfId="0" applyNumberFormat="1" applyFont="1" applyFill="1" applyBorder="1" applyAlignment="1">
      <alignment horizontal="left" indent="1"/>
    </xf>
    <xf numFmtId="1" fontId="9" fillId="0" borderId="2" xfId="0" applyNumberFormat="1" applyFont="1" applyFill="1" applyBorder="1" applyAlignment="1">
      <alignment/>
    </xf>
    <xf numFmtId="0" fontId="10" fillId="0" borderId="3" xfId="0" applyFont="1" applyFill="1" applyBorder="1" applyAlignment="1">
      <alignment horizontal="left" indent="2"/>
    </xf>
    <xf numFmtId="170" fontId="11" fillId="0" borderId="3" xfId="0" applyNumberFormat="1" applyFont="1" applyFill="1" applyBorder="1" applyAlignment="1">
      <alignment/>
    </xf>
    <xf numFmtId="0" fontId="12" fillId="0" borderId="4" xfId="0" applyFont="1" applyBorder="1" applyAlignment="1">
      <alignment horizontal="left" vertical="top" wrapText="1" indent="1"/>
    </xf>
    <xf numFmtId="0" fontId="13" fillId="0" borderId="3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left" indent="1"/>
    </xf>
    <xf numFmtId="1" fontId="10" fillId="0" borderId="2" xfId="0" applyNumberFormat="1" applyFont="1" applyFill="1" applyBorder="1" applyAlignment="1">
      <alignment horizontal="left"/>
    </xf>
    <xf numFmtId="0" fontId="10" fillId="0" borderId="2" xfId="0" applyFont="1" applyFill="1" applyBorder="1" applyAlignment="1">
      <alignment/>
    </xf>
    <xf numFmtId="1" fontId="11" fillId="0" borderId="2" xfId="0" applyNumberFormat="1" applyFont="1" applyFill="1" applyBorder="1" applyAlignment="1">
      <alignment/>
    </xf>
    <xf numFmtId="169" fontId="11" fillId="0" borderId="2" xfId="0" applyNumberFormat="1" applyFont="1" applyFill="1" applyBorder="1" applyAlignment="1">
      <alignment/>
    </xf>
    <xf numFmtId="170" fontId="11" fillId="0" borderId="2" xfId="0" applyNumberFormat="1" applyFont="1" applyFill="1" applyBorder="1" applyAlignment="1">
      <alignment/>
    </xf>
    <xf numFmtId="2" fontId="11" fillId="0" borderId="2" xfId="0" applyNumberFormat="1" applyFont="1" applyFill="1" applyBorder="1" applyAlignment="1">
      <alignment/>
    </xf>
    <xf numFmtId="0" fontId="15" fillId="0" borderId="2" xfId="0" applyFont="1" applyFill="1" applyBorder="1" applyAlignment="1">
      <alignment horizontal="left" indent="1"/>
    </xf>
    <xf numFmtId="171" fontId="10" fillId="0" borderId="0" xfId="0" applyNumberFormat="1" applyFont="1" applyFill="1" applyAlignment="1">
      <alignment/>
    </xf>
    <xf numFmtId="170" fontId="10" fillId="0" borderId="2" xfId="0" applyNumberFormat="1" applyFont="1" applyFill="1" applyBorder="1" applyAlignment="1">
      <alignment/>
    </xf>
    <xf numFmtId="170" fontId="11" fillId="0" borderId="2" xfId="0" applyNumberFormat="1" applyFont="1" applyBorder="1" applyAlignment="1">
      <alignment/>
    </xf>
    <xf numFmtId="168" fontId="11" fillId="0" borderId="2" xfId="0" applyNumberFormat="1" applyFont="1" applyBorder="1" applyAlignment="1">
      <alignment/>
    </xf>
    <xf numFmtId="1" fontId="11" fillId="0" borderId="2" xfId="0" applyNumberFormat="1" applyFont="1" applyBorder="1" applyAlignment="1">
      <alignment horizontal="center"/>
    </xf>
    <xf numFmtId="169" fontId="11" fillId="0" borderId="2" xfId="0" applyNumberFormat="1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"/>
    </xf>
    <xf numFmtId="168" fontId="10" fillId="0" borderId="0" xfId="0" applyNumberFormat="1" applyFont="1" applyAlignment="1">
      <alignment horizontal="center"/>
    </xf>
    <xf numFmtId="169" fontId="10" fillId="0" borderId="0" xfId="0" applyNumberFormat="1" applyFont="1" applyAlignment="1">
      <alignment horizontal="center"/>
    </xf>
    <xf numFmtId="172" fontId="10" fillId="0" borderId="0" xfId="0" applyNumberFormat="1" applyFont="1" applyAlignment="1">
      <alignment/>
    </xf>
    <xf numFmtId="170" fontId="10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168" fontId="9" fillId="0" borderId="2" xfId="0" applyNumberFormat="1" applyFont="1" applyBorder="1" applyAlignment="1">
      <alignment horizontal="center" wrapText="1"/>
    </xf>
    <xf numFmtId="1" fontId="9" fillId="0" borderId="2" xfId="0" applyNumberFormat="1" applyFont="1" applyBorder="1" applyAlignment="1">
      <alignment horizontal="center"/>
    </xf>
    <xf numFmtId="0" fontId="9" fillId="0" borderId="9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1" fontId="10" fillId="0" borderId="12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Slope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065"/>
          <c:w val="0.89825"/>
          <c:h val="0.8815"/>
        </c:manualLayout>
      </c:layout>
      <c:scatterChart>
        <c:scatterStyle val="smooth"/>
        <c:varyColors val="0"/>
        <c:ser>
          <c:idx val="3"/>
          <c:order val="0"/>
          <c:tx>
            <c:strRef>
              <c:f>Sheet1!$E$61</c:f>
              <c:strCache>
                <c:ptCount val="1"/>
                <c:pt idx="0">
                  <c:v>Slope (mrad)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Sheet1!$A$62:$A$162</c:f>
              <c:numCache>
                <c:ptCount val="101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1.2000000000000002</c:v>
                </c:pt>
                <c:pt idx="4">
                  <c:v>1.6</c:v>
                </c:pt>
                <c:pt idx="5">
                  <c:v>2</c:v>
                </c:pt>
                <c:pt idx="6">
                  <c:v>2.4</c:v>
                </c:pt>
                <c:pt idx="7">
                  <c:v>2.8</c:v>
                </c:pt>
                <c:pt idx="8">
                  <c:v>3.1999999999999997</c:v>
                </c:pt>
                <c:pt idx="9">
                  <c:v>3.5999999999999996</c:v>
                </c:pt>
                <c:pt idx="10">
                  <c:v>3.9999999999999996</c:v>
                </c:pt>
                <c:pt idx="11">
                  <c:v>4.3999999999999995</c:v>
                </c:pt>
                <c:pt idx="12">
                  <c:v>4.8</c:v>
                </c:pt>
                <c:pt idx="13">
                  <c:v>5.2</c:v>
                </c:pt>
                <c:pt idx="14">
                  <c:v>5.6000000000000005</c:v>
                </c:pt>
                <c:pt idx="15">
                  <c:v>6.000000000000001</c:v>
                </c:pt>
                <c:pt idx="16">
                  <c:v>6.400000000000001</c:v>
                </c:pt>
                <c:pt idx="17">
                  <c:v>6.800000000000002</c:v>
                </c:pt>
                <c:pt idx="18">
                  <c:v>7.200000000000002</c:v>
                </c:pt>
                <c:pt idx="19">
                  <c:v>7.600000000000002</c:v>
                </c:pt>
                <c:pt idx="20">
                  <c:v>8.000000000000002</c:v>
                </c:pt>
                <c:pt idx="21">
                  <c:v>8.400000000000002</c:v>
                </c:pt>
                <c:pt idx="22">
                  <c:v>8.800000000000002</c:v>
                </c:pt>
                <c:pt idx="23">
                  <c:v>9.200000000000003</c:v>
                </c:pt>
                <c:pt idx="24">
                  <c:v>9.600000000000003</c:v>
                </c:pt>
                <c:pt idx="25">
                  <c:v>10.000000000000004</c:v>
                </c:pt>
                <c:pt idx="26">
                  <c:v>10.400000000000004</c:v>
                </c:pt>
                <c:pt idx="27">
                  <c:v>10.800000000000004</c:v>
                </c:pt>
                <c:pt idx="28">
                  <c:v>11.200000000000005</c:v>
                </c:pt>
                <c:pt idx="29">
                  <c:v>11.600000000000005</c:v>
                </c:pt>
                <c:pt idx="30">
                  <c:v>12.000000000000005</c:v>
                </c:pt>
                <c:pt idx="31">
                  <c:v>12.400000000000006</c:v>
                </c:pt>
                <c:pt idx="32">
                  <c:v>12.800000000000006</c:v>
                </c:pt>
                <c:pt idx="33">
                  <c:v>13.200000000000006</c:v>
                </c:pt>
                <c:pt idx="34">
                  <c:v>13.600000000000007</c:v>
                </c:pt>
                <c:pt idx="35">
                  <c:v>14.000000000000007</c:v>
                </c:pt>
                <c:pt idx="36">
                  <c:v>14.400000000000007</c:v>
                </c:pt>
                <c:pt idx="37">
                  <c:v>14.800000000000008</c:v>
                </c:pt>
                <c:pt idx="38">
                  <c:v>15.200000000000008</c:v>
                </c:pt>
                <c:pt idx="39">
                  <c:v>15.600000000000009</c:v>
                </c:pt>
                <c:pt idx="40">
                  <c:v>16.000000000000007</c:v>
                </c:pt>
                <c:pt idx="41">
                  <c:v>16.400000000000006</c:v>
                </c:pt>
                <c:pt idx="42">
                  <c:v>16.800000000000004</c:v>
                </c:pt>
                <c:pt idx="43">
                  <c:v>17.200000000000003</c:v>
                </c:pt>
                <c:pt idx="44">
                  <c:v>17.6</c:v>
                </c:pt>
                <c:pt idx="45">
                  <c:v>18</c:v>
                </c:pt>
                <c:pt idx="46">
                  <c:v>18.4</c:v>
                </c:pt>
                <c:pt idx="47">
                  <c:v>18.799999999999997</c:v>
                </c:pt>
                <c:pt idx="48">
                  <c:v>19.199999999999996</c:v>
                </c:pt>
                <c:pt idx="49">
                  <c:v>19.599999999999994</c:v>
                </c:pt>
                <c:pt idx="50">
                  <c:v>19.999999999999993</c:v>
                </c:pt>
                <c:pt idx="51">
                  <c:v>20.39999999999999</c:v>
                </c:pt>
                <c:pt idx="52">
                  <c:v>20.79999999999999</c:v>
                </c:pt>
                <c:pt idx="53">
                  <c:v>21.19999999999999</c:v>
                </c:pt>
                <c:pt idx="54">
                  <c:v>21.599999999999987</c:v>
                </c:pt>
                <c:pt idx="55">
                  <c:v>21.999999999999986</c:v>
                </c:pt>
                <c:pt idx="56">
                  <c:v>22.399999999999984</c:v>
                </c:pt>
                <c:pt idx="57">
                  <c:v>22.799999999999983</c:v>
                </c:pt>
                <c:pt idx="58">
                  <c:v>23.19999999999998</c:v>
                </c:pt>
                <c:pt idx="59">
                  <c:v>23.59999999999998</c:v>
                </c:pt>
                <c:pt idx="60">
                  <c:v>23.99999999999998</c:v>
                </c:pt>
                <c:pt idx="61">
                  <c:v>24.399999999999977</c:v>
                </c:pt>
                <c:pt idx="62">
                  <c:v>24.799999999999976</c:v>
                </c:pt>
                <c:pt idx="63">
                  <c:v>25.199999999999974</c:v>
                </c:pt>
                <c:pt idx="64">
                  <c:v>25.599999999999973</c:v>
                </c:pt>
                <c:pt idx="65">
                  <c:v>25.99999999999997</c:v>
                </c:pt>
                <c:pt idx="66">
                  <c:v>26.39999999999997</c:v>
                </c:pt>
                <c:pt idx="67">
                  <c:v>26.79999999999997</c:v>
                </c:pt>
                <c:pt idx="68">
                  <c:v>27.199999999999967</c:v>
                </c:pt>
                <c:pt idx="69">
                  <c:v>27.599999999999966</c:v>
                </c:pt>
                <c:pt idx="70">
                  <c:v>27.999999999999964</c:v>
                </c:pt>
                <c:pt idx="71">
                  <c:v>28.399999999999963</c:v>
                </c:pt>
                <c:pt idx="72">
                  <c:v>28.79999999999996</c:v>
                </c:pt>
                <c:pt idx="73">
                  <c:v>29.19999999999996</c:v>
                </c:pt>
                <c:pt idx="74">
                  <c:v>29.59999999999996</c:v>
                </c:pt>
                <c:pt idx="75">
                  <c:v>29.999999999999957</c:v>
                </c:pt>
                <c:pt idx="76">
                  <c:v>30.399999999999956</c:v>
                </c:pt>
                <c:pt idx="77">
                  <c:v>30.799999999999955</c:v>
                </c:pt>
                <c:pt idx="78">
                  <c:v>31.199999999999953</c:v>
                </c:pt>
                <c:pt idx="79">
                  <c:v>31.59999999999995</c:v>
                </c:pt>
                <c:pt idx="80">
                  <c:v>31.99999999999995</c:v>
                </c:pt>
                <c:pt idx="81">
                  <c:v>32.39999999999995</c:v>
                </c:pt>
                <c:pt idx="82">
                  <c:v>32.79999999999995</c:v>
                </c:pt>
                <c:pt idx="83">
                  <c:v>33.199999999999946</c:v>
                </c:pt>
                <c:pt idx="84">
                  <c:v>33.599999999999945</c:v>
                </c:pt>
                <c:pt idx="85">
                  <c:v>33.99999999999994</c:v>
                </c:pt>
                <c:pt idx="86">
                  <c:v>34.39999999999994</c:v>
                </c:pt>
                <c:pt idx="87">
                  <c:v>34.79999999999994</c:v>
                </c:pt>
                <c:pt idx="88">
                  <c:v>35.19999999999994</c:v>
                </c:pt>
                <c:pt idx="89">
                  <c:v>35.59999999999994</c:v>
                </c:pt>
                <c:pt idx="90">
                  <c:v>35.999999999999936</c:v>
                </c:pt>
                <c:pt idx="91">
                  <c:v>36.399999999999935</c:v>
                </c:pt>
                <c:pt idx="92">
                  <c:v>36.79999999999993</c:v>
                </c:pt>
                <c:pt idx="93">
                  <c:v>37.19999999999993</c:v>
                </c:pt>
                <c:pt idx="94">
                  <c:v>37.59999999999993</c:v>
                </c:pt>
                <c:pt idx="95">
                  <c:v>37.99999999999993</c:v>
                </c:pt>
                <c:pt idx="96">
                  <c:v>38.39999999999993</c:v>
                </c:pt>
                <c:pt idx="97">
                  <c:v>38.799999999999926</c:v>
                </c:pt>
                <c:pt idx="98">
                  <c:v>39.199999999999925</c:v>
                </c:pt>
                <c:pt idx="99">
                  <c:v>39.59999999999992</c:v>
                </c:pt>
                <c:pt idx="100">
                  <c:v>39.99999999999992</c:v>
                </c:pt>
              </c:numCache>
            </c:numRef>
          </c:xVal>
          <c:yVal>
            <c:numRef>
              <c:f>Sheet1!$E$62:$E$162</c:f>
              <c:numCache>
                <c:ptCount val="101"/>
                <c:pt idx="0">
                  <c:v>0.0007593723055616168</c:v>
                </c:pt>
                <c:pt idx="1">
                  <c:v>0.000759190056208282</c:v>
                </c:pt>
                <c:pt idx="2">
                  <c:v>0.0007586433081482778</c:v>
                </c:pt>
                <c:pt idx="3">
                  <c:v>0.0007577320613816038</c:v>
                </c:pt>
                <c:pt idx="4">
                  <c:v>0.0007564563159082601</c:v>
                </c:pt>
                <c:pt idx="5">
                  <c:v>0.0007548160717282471</c:v>
                </c:pt>
                <c:pt idx="6">
                  <c:v>0.0007528113288415644</c:v>
                </c:pt>
                <c:pt idx="7">
                  <c:v>0.0007504420872482123</c:v>
                </c:pt>
                <c:pt idx="8">
                  <c:v>0.0007477083469481905</c:v>
                </c:pt>
                <c:pt idx="9">
                  <c:v>0.000744610107941499</c:v>
                </c:pt>
                <c:pt idx="10">
                  <c:v>0.000741147370228138</c:v>
                </c:pt>
                <c:pt idx="11">
                  <c:v>0.0007373201338081075</c:v>
                </c:pt>
                <c:pt idx="12">
                  <c:v>0.0007331283986814074</c:v>
                </c:pt>
                <c:pt idx="13">
                  <c:v>0.0007285721648480377</c:v>
                </c:pt>
                <c:pt idx="14">
                  <c:v>0.0007236514323079984</c:v>
                </c:pt>
                <c:pt idx="15">
                  <c:v>0.0007183662010612895</c:v>
                </c:pt>
                <c:pt idx="16">
                  <c:v>0.0007127164711079111</c:v>
                </c:pt>
                <c:pt idx="17">
                  <c:v>0.000706702242447863</c:v>
                </c:pt>
                <c:pt idx="18">
                  <c:v>0.0007003235150811455</c:v>
                </c:pt>
                <c:pt idx="19">
                  <c:v>0.0006935802890077583</c:v>
                </c:pt>
                <c:pt idx="20">
                  <c:v>0.0006864725642277016</c:v>
                </c:pt>
                <c:pt idx="21">
                  <c:v>0.0006790003407409753</c:v>
                </c:pt>
                <c:pt idx="22">
                  <c:v>0.0006711636185475794</c:v>
                </c:pt>
                <c:pt idx="23">
                  <c:v>0.0006629623976475139</c:v>
                </c:pt>
                <c:pt idx="24">
                  <c:v>0.0006543966780407789</c:v>
                </c:pt>
                <c:pt idx="25">
                  <c:v>0.0006454664597273743</c:v>
                </c:pt>
                <c:pt idx="26">
                  <c:v>0.0006361717427073</c:v>
                </c:pt>
                <c:pt idx="27">
                  <c:v>0.0006265125269805563</c:v>
                </c:pt>
                <c:pt idx="28">
                  <c:v>0.000616488812547143</c:v>
                </c:pt>
                <c:pt idx="29">
                  <c:v>0.0006061005994070599</c:v>
                </c:pt>
                <c:pt idx="30">
                  <c:v>0.0005953478875603075</c:v>
                </c:pt>
                <c:pt idx="31">
                  <c:v>0.0005842306770068854</c:v>
                </c:pt>
                <c:pt idx="32">
                  <c:v>0.0005727489677467937</c:v>
                </c:pt>
                <c:pt idx="33">
                  <c:v>0.0005609027597800324</c:v>
                </c:pt>
                <c:pt idx="34">
                  <c:v>0.0005486920531066017</c:v>
                </c:pt>
                <c:pt idx="35">
                  <c:v>0.0005361168477265013</c:v>
                </c:pt>
                <c:pt idx="36">
                  <c:v>0.0005231771436397313</c:v>
                </c:pt>
                <c:pt idx="37">
                  <c:v>0.0005098729408462918</c:v>
                </c:pt>
                <c:pt idx="38">
                  <c:v>0.0004962042393461826</c:v>
                </c:pt>
                <c:pt idx="39">
                  <c:v>0.0004821710391394039</c:v>
                </c:pt>
                <c:pt idx="40">
                  <c:v>0.0004677733402259557</c:v>
                </c:pt>
                <c:pt idx="41">
                  <c:v>0.0004530111426058379</c:v>
                </c:pt>
                <c:pt idx="42">
                  <c:v>0.0004378844462790506</c:v>
                </c:pt>
                <c:pt idx="43">
                  <c:v>0.00042239325124559363</c:v>
                </c:pt>
                <c:pt idx="44">
                  <c:v>0.00040653755750546714</c:v>
                </c:pt>
                <c:pt idx="45">
                  <c:v>0.00039031736505867106</c:v>
                </c:pt>
                <c:pt idx="46">
                  <c:v>0.0003737326739052054</c:v>
                </c:pt>
                <c:pt idx="47">
                  <c:v>0.0003567834840450702</c:v>
                </c:pt>
                <c:pt idx="48">
                  <c:v>0.0003394697954782654</c:v>
                </c:pt>
                <c:pt idx="49">
                  <c:v>0.000321791608204791</c:v>
                </c:pt>
                <c:pt idx="50">
                  <c:v>0.0003037489222246471</c:v>
                </c:pt>
                <c:pt idx="51">
                  <c:v>0.0002857062362445031</c:v>
                </c:pt>
                <c:pt idx="52">
                  <c:v>0.0002680280489710287</c:v>
                </c:pt>
                <c:pt idx="53">
                  <c:v>0.0002507143604042239</c:v>
                </c:pt>
                <c:pt idx="54">
                  <c:v>0.0002337651705440887</c:v>
                </c:pt>
                <c:pt idx="55">
                  <c:v>0.00021718047939062307</c:v>
                </c:pt>
                <c:pt idx="56">
                  <c:v>0.00020096028694382696</c:v>
                </c:pt>
                <c:pt idx="57">
                  <c:v>0.00018510459320370042</c:v>
                </c:pt>
                <c:pt idx="58">
                  <c:v>0.00016961339817024354</c:v>
                </c:pt>
                <c:pt idx="59">
                  <c:v>0.0001544867018434561</c:v>
                </c:pt>
                <c:pt idx="60">
                  <c:v>0.00013972450422333825</c:v>
                </c:pt>
                <c:pt idx="61">
                  <c:v>0.00012532680530989013</c:v>
                </c:pt>
                <c:pt idx="62">
                  <c:v>0.00011129360510311138</c:v>
                </c:pt>
                <c:pt idx="63">
                  <c:v>9.762490360300239E-05</c:v>
                </c:pt>
                <c:pt idx="64">
                  <c:v>8.432070080956284E-05</c:v>
                </c:pt>
                <c:pt idx="65">
                  <c:v>7.138099672279284E-05</c:v>
                </c:pt>
                <c:pt idx="66">
                  <c:v>5.880579134269261E-05</c:v>
                </c:pt>
                <c:pt idx="67">
                  <c:v>4.659508466926183E-05</c:v>
                </c:pt>
                <c:pt idx="68">
                  <c:v>3.4748876702500615E-05</c:v>
                </c:pt>
                <c:pt idx="69">
                  <c:v>2.3267167442408845E-05</c:v>
                </c:pt>
                <c:pt idx="70">
                  <c:v>1.214995688898694E-05</c:v>
                </c:pt>
                <c:pt idx="71">
                  <c:v>1.397245042234487E-06</c:v>
                </c:pt>
                <c:pt idx="72">
                  <c:v>-8.990968097848514E-06</c:v>
                </c:pt>
                <c:pt idx="73">
                  <c:v>-1.9014682531262063E-05</c:v>
                </c:pt>
                <c:pt idx="74">
                  <c:v>-2.8673898258005746E-05</c:v>
                </c:pt>
                <c:pt idx="75">
                  <c:v>-3.7968615278079875E-05</c:v>
                </c:pt>
                <c:pt idx="76">
                  <c:v>-4.6898833591484445E-05</c:v>
                </c:pt>
                <c:pt idx="77">
                  <c:v>-5.546455319821956E-05</c:v>
                </c:pt>
                <c:pt idx="78">
                  <c:v>-6.366577409828492E-05</c:v>
                </c:pt>
                <c:pt idx="79">
                  <c:v>-7.150249629168094E-05</c:v>
                </c:pt>
                <c:pt idx="80">
                  <c:v>-7.897471977840708E-05</c:v>
                </c:pt>
                <c:pt idx="81">
                  <c:v>-8.608244455846377E-05</c:v>
                </c:pt>
                <c:pt idx="82">
                  <c:v>-9.2825670631851E-05</c:v>
                </c:pt>
                <c:pt idx="83">
                  <c:v>-9.920439799856859E-05</c:v>
                </c:pt>
                <c:pt idx="84">
                  <c:v>-0.00010521862665861672</c:v>
                </c:pt>
                <c:pt idx="85">
                  <c:v>-0.00011086835661199529</c:v>
                </c:pt>
                <c:pt idx="86">
                  <c:v>-0.0001161535878587042</c:v>
                </c:pt>
                <c:pt idx="87">
                  <c:v>-0.00012107432039874336</c:v>
                </c:pt>
                <c:pt idx="88">
                  <c:v>-0.00012563055423211306</c:v>
                </c:pt>
                <c:pt idx="89">
                  <c:v>-0.0001298222893588133</c:v>
                </c:pt>
                <c:pt idx="90">
                  <c:v>-0.000133649525778844</c:v>
                </c:pt>
                <c:pt idx="91">
                  <c:v>-0.00013711226349220505</c:v>
                </c:pt>
                <c:pt idx="92">
                  <c:v>-0.0001402105024988964</c:v>
                </c:pt>
                <c:pt idx="93">
                  <c:v>-0.00014294424279891822</c:v>
                </c:pt>
                <c:pt idx="94">
                  <c:v>-0.0001453134843922706</c:v>
                </c:pt>
                <c:pt idx="95">
                  <c:v>-0.00014731822727895321</c:v>
                </c:pt>
                <c:pt idx="96">
                  <c:v>-0.00014895847145896646</c:v>
                </c:pt>
                <c:pt idx="97">
                  <c:v>-0.00015023421693231007</c:v>
                </c:pt>
                <c:pt idx="98">
                  <c:v>-0.00015114546369898412</c:v>
                </c:pt>
                <c:pt idx="99">
                  <c:v>-0.0001516922117589885</c:v>
                </c:pt>
                <c:pt idx="100">
                  <c:v>-0.00015187446111232321</c:v>
                </c:pt>
              </c:numCache>
            </c:numRef>
          </c:yVal>
          <c:smooth val="1"/>
        </c:ser>
        <c:axId val="48473121"/>
        <c:axId val="26372690"/>
      </c:scatterChart>
      <c:valAx>
        <c:axId val="4847312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from left end of beam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372690"/>
        <c:crosses val="autoZero"/>
        <c:crossBetween val="midCat"/>
        <c:dispUnits/>
        <c:majorUnit val="10"/>
        <c:minorUnit val="1"/>
      </c:valAx>
      <c:valAx>
        <c:axId val="26372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Slope (milli radians)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847312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Deflection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067"/>
          <c:w val="0.899"/>
          <c:h val="0.88"/>
        </c:manualLayout>
      </c:layout>
      <c:scatterChart>
        <c:scatterStyle val="smooth"/>
        <c:varyColors val="0"/>
        <c:ser>
          <c:idx val="0"/>
          <c:order val="0"/>
          <c:tx>
            <c:strRef>
              <c:f>Sheet1!$F$61</c:f>
              <c:strCache>
                <c:ptCount val="1"/>
                <c:pt idx="0">
                  <c:v>Deflection (microns)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Sheet1!$A$62:$A$162</c:f>
              <c:numCache>
                <c:ptCount val="101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1.2000000000000002</c:v>
                </c:pt>
                <c:pt idx="4">
                  <c:v>1.6</c:v>
                </c:pt>
                <c:pt idx="5">
                  <c:v>2</c:v>
                </c:pt>
                <c:pt idx="6">
                  <c:v>2.4</c:v>
                </c:pt>
                <c:pt idx="7">
                  <c:v>2.8</c:v>
                </c:pt>
                <c:pt idx="8">
                  <c:v>3.1999999999999997</c:v>
                </c:pt>
                <c:pt idx="9">
                  <c:v>3.5999999999999996</c:v>
                </c:pt>
                <c:pt idx="10">
                  <c:v>3.9999999999999996</c:v>
                </c:pt>
                <c:pt idx="11">
                  <c:v>4.3999999999999995</c:v>
                </c:pt>
                <c:pt idx="12">
                  <c:v>4.8</c:v>
                </c:pt>
                <c:pt idx="13">
                  <c:v>5.2</c:v>
                </c:pt>
                <c:pt idx="14">
                  <c:v>5.6000000000000005</c:v>
                </c:pt>
                <c:pt idx="15">
                  <c:v>6.000000000000001</c:v>
                </c:pt>
                <c:pt idx="16">
                  <c:v>6.400000000000001</c:v>
                </c:pt>
                <c:pt idx="17">
                  <c:v>6.800000000000002</c:v>
                </c:pt>
                <c:pt idx="18">
                  <c:v>7.200000000000002</c:v>
                </c:pt>
                <c:pt idx="19">
                  <c:v>7.600000000000002</c:v>
                </c:pt>
                <c:pt idx="20">
                  <c:v>8.000000000000002</c:v>
                </c:pt>
                <c:pt idx="21">
                  <c:v>8.400000000000002</c:v>
                </c:pt>
                <c:pt idx="22">
                  <c:v>8.800000000000002</c:v>
                </c:pt>
                <c:pt idx="23">
                  <c:v>9.200000000000003</c:v>
                </c:pt>
                <c:pt idx="24">
                  <c:v>9.600000000000003</c:v>
                </c:pt>
                <c:pt idx="25">
                  <c:v>10.000000000000004</c:v>
                </c:pt>
                <c:pt idx="26">
                  <c:v>10.400000000000004</c:v>
                </c:pt>
                <c:pt idx="27">
                  <c:v>10.800000000000004</c:v>
                </c:pt>
                <c:pt idx="28">
                  <c:v>11.200000000000005</c:v>
                </c:pt>
                <c:pt idx="29">
                  <c:v>11.600000000000005</c:v>
                </c:pt>
                <c:pt idx="30">
                  <c:v>12.000000000000005</c:v>
                </c:pt>
                <c:pt idx="31">
                  <c:v>12.400000000000006</c:v>
                </c:pt>
                <c:pt idx="32">
                  <c:v>12.800000000000006</c:v>
                </c:pt>
                <c:pt idx="33">
                  <c:v>13.200000000000006</c:v>
                </c:pt>
                <c:pt idx="34">
                  <c:v>13.600000000000007</c:v>
                </c:pt>
                <c:pt idx="35">
                  <c:v>14.000000000000007</c:v>
                </c:pt>
                <c:pt idx="36">
                  <c:v>14.400000000000007</c:v>
                </c:pt>
                <c:pt idx="37">
                  <c:v>14.800000000000008</c:v>
                </c:pt>
                <c:pt idx="38">
                  <c:v>15.200000000000008</c:v>
                </c:pt>
                <c:pt idx="39">
                  <c:v>15.600000000000009</c:v>
                </c:pt>
                <c:pt idx="40">
                  <c:v>16.000000000000007</c:v>
                </c:pt>
                <c:pt idx="41">
                  <c:v>16.400000000000006</c:v>
                </c:pt>
                <c:pt idx="42">
                  <c:v>16.800000000000004</c:v>
                </c:pt>
                <c:pt idx="43">
                  <c:v>17.200000000000003</c:v>
                </c:pt>
                <c:pt idx="44">
                  <c:v>17.6</c:v>
                </c:pt>
                <c:pt idx="45">
                  <c:v>18</c:v>
                </c:pt>
                <c:pt idx="46">
                  <c:v>18.4</c:v>
                </c:pt>
                <c:pt idx="47">
                  <c:v>18.799999999999997</c:v>
                </c:pt>
                <c:pt idx="48">
                  <c:v>19.199999999999996</c:v>
                </c:pt>
                <c:pt idx="49">
                  <c:v>19.599999999999994</c:v>
                </c:pt>
                <c:pt idx="50">
                  <c:v>19.999999999999993</c:v>
                </c:pt>
                <c:pt idx="51">
                  <c:v>20.39999999999999</c:v>
                </c:pt>
                <c:pt idx="52">
                  <c:v>20.79999999999999</c:v>
                </c:pt>
                <c:pt idx="53">
                  <c:v>21.19999999999999</c:v>
                </c:pt>
                <c:pt idx="54">
                  <c:v>21.599999999999987</c:v>
                </c:pt>
                <c:pt idx="55">
                  <c:v>21.999999999999986</c:v>
                </c:pt>
                <c:pt idx="56">
                  <c:v>22.399999999999984</c:v>
                </c:pt>
                <c:pt idx="57">
                  <c:v>22.799999999999983</c:v>
                </c:pt>
                <c:pt idx="58">
                  <c:v>23.19999999999998</c:v>
                </c:pt>
                <c:pt idx="59">
                  <c:v>23.59999999999998</c:v>
                </c:pt>
                <c:pt idx="60">
                  <c:v>23.99999999999998</c:v>
                </c:pt>
                <c:pt idx="61">
                  <c:v>24.399999999999977</c:v>
                </c:pt>
                <c:pt idx="62">
                  <c:v>24.799999999999976</c:v>
                </c:pt>
                <c:pt idx="63">
                  <c:v>25.199999999999974</c:v>
                </c:pt>
                <c:pt idx="64">
                  <c:v>25.599999999999973</c:v>
                </c:pt>
                <c:pt idx="65">
                  <c:v>25.99999999999997</c:v>
                </c:pt>
                <c:pt idx="66">
                  <c:v>26.39999999999997</c:v>
                </c:pt>
                <c:pt idx="67">
                  <c:v>26.79999999999997</c:v>
                </c:pt>
                <c:pt idx="68">
                  <c:v>27.199999999999967</c:v>
                </c:pt>
                <c:pt idx="69">
                  <c:v>27.599999999999966</c:v>
                </c:pt>
                <c:pt idx="70">
                  <c:v>27.999999999999964</c:v>
                </c:pt>
                <c:pt idx="71">
                  <c:v>28.399999999999963</c:v>
                </c:pt>
                <c:pt idx="72">
                  <c:v>28.79999999999996</c:v>
                </c:pt>
                <c:pt idx="73">
                  <c:v>29.19999999999996</c:v>
                </c:pt>
                <c:pt idx="74">
                  <c:v>29.59999999999996</c:v>
                </c:pt>
                <c:pt idx="75">
                  <c:v>29.999999999999957</c:v>
                </c:pt>
                <c:pt idx="76">
                  <c:v>30.399999999999956</c:v>
                </c:pt>
                <c:pt idx="77">
                  <c:v>30.799999999999955</c:v>
                </c:pt>
                <c:pt idx="78">
                  <c:v>31.199999999999953</c:v>
                </c:pt>
                <c:pt idx="79">
                  <c:v>31.59999999999995</c:v>
                </c:pt>
                <c:pt idx="80">
                  <c:v>31.99999999999995</c:v>
                </c:pt>
                <c:pt idx="81">
                  <c:v>32.39999999999995</c:v>
                </c:pt>
                <c:pt idx="82">
                  <c:v>32.79999999999995</c:v>
                </c:pt>
                <c:pt idx="83">
                  <c:v>33.199999999999946</c:v>
                </c:pt>
                <c:pt idx="84">
                  <c:v>33.599999999999945</c:v>
                </c:pt>
                <c:pt idx="85">
                  <c:v>33.99999999999994</c:v>
                </c:pt>
                <c:pt idx="86">
                  <c:v>34.39999999999994</c:v>
                </c:pt>
                <c:pt idx="87">
                  <c:v>34.79999999999994</c:v>
                </c:pt>
                <c:pt idx="88">
                  <c:v>35.19999999999994</c:v>
                </c:pt>
                <c:pt idx="89">
                  <c:v>35.59999999999994</c:v>
                </c:pt>
                <c:pt idx="90">
                  <c:v>35.999999999999936</c:v>
                </c:pt>
                <c:pt idx="91">
                  <c:v>36.399999999999935</c:v>
                </c:pt>
                <c:pt idx="92">
                  <c:v>36.79999999999993</c:v>
                </c:pt>
                <c:pt idx="93">
                  <c:v>37.19999999999993</c:v>
                </c:pt>
                <c:pt idx="94">
                  <c:v>37.59999999999993</c:v>
                </c:pt>
                <c:pt idx="95">
                  <c:v>37.99999999999993</c:v>
                </c:pt>
                <c:pt idx="96">
                  <c:v>38.39999999999993</c:v>
                </c:pt>
                <c:pt idx="97">
                  <c:v>38.799999999999926</c:v>
                </c:pt>
                <c:pt idx="98">
                  <c:v>39.199999999999925</c:v>
                </c:pt>
                <c:pt idx="99">
                  <c:v>39.59999999999992</c:v>
                </c:pt>
                <c:pt idx="100">
                  <c:v>39.99999999999992</c:v>
                </c:pt>
              </c:numCache>
            </c:numRef>
          </c:xVal>
          <c:yVal>
            <c:numRef>
              <c:f>Sheet1!$F$62:$F$162</c:f>
              <c:numCache>
                <c:ptCount val="101"/>
                <c:pt idx="0">
                  <c:v>-0.01214995688898587</c:v>
                </c:pt>
                <c:pt idx="1">
                  <c:v>-0.011846232266675</c:v>
                </c:pt>
                <c:pt idx="2">
                  <c:v>-0.0115426534438468</c:v>
                </c:pt>
                <c:pt idx="3">
                  <c:v>-0.011239366219983934</c:v>
                </c:pt>
                <c:pt idx="4">
                  <c:v>-0.010936516394569072</c:v>
                </c:pt>
                <c:pt idx="5">
                  <c:v>-0.010634249767084882</c:v>
                </c:pt>
                <c:pt idx="6">
                  <c:v>-0.010332712137014031</c:v>
                </c:pt>
                <c:pt idx="7">
                  <c:v>-0.010032049303839186</c:v>
                </c:pt>
                <c:pt idx="8">
                  <c:v>-0.009732407067043015</c:v>
                </c:pt>
                <c:pt idx="9">
                  <c:v>-0.00943393122610819</c:v>
                </c:pt>
                <c:pt idx="10">
                  <c:v>-0.009136767580517374</c:v>
                </c:pt>
                <c:pt idx="11">
                  <c:v>-0.008841061929753235</c:v>
                </c:pt>
                <c:pt idx="12">
                  <c:v>-0.008546960073298443</c:v>
                </c:pt>
                <c:pt idx="13">
                  <c:v>-0.008254607810635665</c:v>
                </c:pt>
                <c:pt idx="14">
                  <c:v>-0.00796415094124757</c:v>
                </c:pt>
                <c:pt idx="15">
                  <c:v>-0.007675735264616822</c:v>
                </c:pt>
                <c:pt idx="16">
                  <c:v>-0.0073895065802260925</c:v>
                </c:pt>
                <c:pt idx="17">
                  <c:v>-0.007105610687558049</c:v>
                </c:pt>
                <c:pt idx="18">
                  <c:v>-0.006824193386095358</c:v>
                </c:pt>
                <c:pt idx="19">
                  <c:v>-0.006545400475320688</c:v>
                </c:pt>
                <c:pt idx="20">
                  <c:v>-0.006269377754716706</c:v>
                </c:pt>
                <c:pt idx="21">
                  <c:v>-0.005996271023766083</c:v>
                </c:pt>
                <c:pt idx="22">
                  <c:v>-0.005726226081951482</c:v>
                </c:pt>
                <c:pt idx="23">
                  <c:v>-0.005459388728755575</c:v>
                </c:pt>
                <c:pt idx="24">
                  <c:v>-0.005195904763661027</c:v>
                </c:pt>
                <c:pt idx="25">
                  <c:v>-0.004935919986150506</c:v>
                </c:pt>
                <c:pt idx="26">
                  <c:v>-0.004679580195706684</c:v>
                </c:pt>
                <c:pt idx="27">
                  <c:v>-0.004427031191812223</c:v>
                </c:pt>
                <c:pt idx="28">
                  <c:v>-0.004178418773949794</c:v>
                </c:pt>
                <c:pt idx="29">
                  <c:v>-0.0039338887416020644</c:v>
                </c:pt>
                <c:pt idx="30">
                  <c:v>-0.0036935868942517013</c:v>
                </c:pt>
                <c:pt idx="31">
                  <c:v>-0.003457659031381373</c:v>
                </c:pt>
                <c:pt idx="32">
                  <c:v>-0.0032262509524737496</c:v>
                </c:pt>
                <c:pt idx="33">
                  <c:v>-0.0029995084570114943</c:v>
                </c:pt>
                <c:pt idx="34">
                  <c:v>-0.002777577344477278</c:v>
                </c:pt>
                <c:pt idx="35">
                  <c:v>-0.0025606034143537686</c:v>
                </c:pt>
                <c:pt idx="36">
                  <c:v>-0.0023487324661236315</c:v>
                </c:pt>
                <c:pt idx="37">
                  <c:v>-0.002142110299269537</c:v>
                </c:pt>
                <c:pt idx="38">
                  <c:v>-0.0019408827132741553</c:v>
                </c:pt>
                <c:pt idx="39">
                  <c:v>-0.001745195507620148</c:v>
                </c:pt>
                <c:pt idx="40">
                  <c:v>-0.001555194481790189</c:v>
                </c:pt>
                <c:pt idx="41">
                  <c:v>-0.0013710254352669413</c:v>
                </c:pt>
                <c:pt idx="42">
                  <c:v>-0.0011928341675330758</c:v>
                </c:pt>
                <c:pt idx="43">
                  <c:v>-0.0010207664780712586</c:v>
                </c:pt>
                <c:pt idx="44">
                  <c:v>-0.0008549681663641574</c:v>
                </c:pt>
                <c:pt idx="45">
                  <c:v>-0.0006955850318944415</c:v>
                </c:pt>
                <c:pt idx="46">
                  <c:v>-0.0005427628741447771</c:v>
                </c:pt>
                <c:pt idx="47">
                  <c:v>-0.00039664749259783494</c:v>
                </c:pt>
                <c:pt idx="48">
                  <c:v>-0.0002573846867362779</c:v>
                </c:pt>
                <c:pt idx="49">
                  <c:v>-0.00012512025604277872</c:v>
                </c:pt>
                <c:pt idx="50">
                  <c:v>-3.3150964251906413E-18</c:v>
                </c:pt>
                <c:pt idx="51">
                  <c:v>0.00011787888173693811</c:v>
                </c:pt>
                <c:pt idx="52">
                  <c:v>0.00022861358882315407</c:v>
                </c:pt>
                <c:pt idx="53">
                  <c:v>0.00033234992074131556</c:v>
                </c:pt>
                <c:pt idx="54">
                  <c:v>0.0004292336769740886</c:v>
                </c:pt>
                <c:pt idx="55">
                  <c:v>0.0005194106570041426</c:v>
                </c:pt>
                <c:pt idx="56">
                  <c:v>0.0006030266603141419</c:v>
                </c:pt>
                <c:pt idx="57">
                  <c:v>0.0006802274863867591</c:v>
                </c:pt>
                <c:pt idx="58">
                  <c:v>0.0007511589347046588</c:v>
                </c:pt>
                <c:pt idx="59">
                  <c:v>0.0008159668047505102</c:v>
                </c:pt>
                <c:pt idx="60">
                  <c:v>0.0008747968960069775</c:v>
                </c:pt>
                <c:pt idx="61">
                  <c:v>0.0009277950079567355</c:v>
                </c:pt>
                <c:pt idx="62">
                  <c:v>0.0009751069400824465</c:v>
                </c:pt>
                <c:pt idx="63">
                  <c:v>0.00101687849186678</c:v>
                </c:pt>
                <c:pt idx="64">
                  <c:v>0.0010532554627924022</c:v>
                </c:pt>
                <c:pt idx="65">
                  <c:v>0.0010843836523419855</c:v>
                </c:pt>
                <c:pt idx="66">
                  <c:v>0.0011104088599981944</c:v>
                </c:pt>
                <c:pt idx="67">
                  <c:v>0.001131476885243695</c:v>
                </c:pt>
                <c:pt idx="68">
                  <c:v>0.0011477335275611581</c:v>
                </c:pt>
                <c:pt idx="69">
                  <c:v>0.00115932458643325</c:v>
                </c:pt>
                <c:pt idx="70">
                  <c:v>0.0011663958613426417</c:v>
                </c:pt>
                <c:pt idx="71">
                  <c:v>0.0011690931517719958</c:v>
                </c:pt>
                <c:pt idx="72">
                  <c:v>0.0011675622572039884</c:v>
                </c:pt>
                <c:pt idx="73">
                  <c:v>0.001161948977121277</c:v>
                </c:pt>
                <c:pt idx="74">
                  <c:v>0.0011523991110065329</c:v>
                </c:pt>
                <c:pt idx="75">
                  <c:v>0.0011390584583424268</c:v>
                </c:pt>
                <c:pt idx="76">
                  <c:v>0.0011220728186116268</c:v>
                </c:pt>
                <c:pt idx="77">
                  <c:v>0.001101587991296797</c:v>
                </c:pt>
                <c:pt idx="78">
                  <c:v>0.001077749775880607</c:v>
                </c:pt>
                <c:pt idx="79">
                  <c:v>0.0010507039718457242</c:v>
                </c:pt>
                <c:pt idx="80">
                  <c:v>0.001020596378674818</c:v>
                </c:pt>
                <c:pt idx="81">
                  <c:v>0.000987572795850558</c:v>
                </c:pt>
                <c:pt idx="82">
                  <c:v>0.0009517790228556049</c:v>
                </c:pt>
                <c:pt idx="83">
                  <c:v>0.0009133608591726317</c:v>
                </c:pt>
                <c:pt idx="84">
                  <c:v>0.000872464104284306</c:v>
                </c:pt>
                <c:pt idx="85">
                  <c:v>0.0008292345576732938</c:v>
                </c:pt>
                <c:pt idx="86">
                  <c:v>0.0007838180188222645</c:v>
                </c:pt>
                <c:pt idx="87">
                  <c:v>0.0007363602872138857</c:v>
                </c:pt>
                <c:pt idx="88">
                  <c:v>0.000687007162330827</c:v>
                </c:pt>
                <c:pt idx="89">
                  <c:v>0.0006359044436557525</c:v>
                </c:pt>
                <c:pt idx="90">
                  <c:v>0.00058319793067133</c:v>
                </c:pt>
                <c:pt idx="91">
                  <c:v>0.0005290334228602355</c:v>
                </c:pt>
                <c:pt idx="92">
                  <c:v>0.0004735567197051284</c:v>
                </c:pt>
                <c:pt idx="93">
                  <c:v>0.0004169136206886731</c:v>
                </c:pt>
                <c:pt idx="94">
                  <c:v>0.0003592499252935439</c:v>
                </c:pt>
                <c:pt idx="95">
                  <c:v>0.0003007114330024152</c:v>
                </c:pt>
                <c:pt idx="96">
                  <c:v>0.00024144394329794132</c:v>
                </c:pt>
                <c:pt idx="97">
                  <c:v>0.00018159325566279334</c:v>
                </c:pt>
                <c:pt idx="98">
                  <c:v>0.00012130516957964227</c:v>
                </c:pt>
                <c:pt idx="99">
                  <c:v>6.072548453115913E-05</c:v>
                </c:pt>
                <c:pt idx="100">
                  <c:v>1.1602837488167244E-17</c:v>
                </c:pt>
              </c:numCache>
            </c:numRef>
          </c:yVal>
          <c:smooth val="1"/>
        </c:ser>
        <c:axId val="17193395"/>
        <c:axId val="37169988"/>
      </c:scatterChart>
      <c:valAx>
        <c:axId val="1719339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Distance from left end of beam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169988"/>
        <c:crossesAt val="0"/>
        <c:crossBetween val="midCat"/>
        <c:dispUnits/>
        <c:majorUnit val="10"/>
        <c:minorUnit val="1"/>
      </c:valAx>
      <c:valAx>
        <c:axId val="37169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Deflection (mcrons)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19339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Stress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08825"/>
          <c:w val="0.869"/>
          <c:h val="0.83125"/>
        </c:manualLayout>
      </c:layout>
      <c:scatterChart>
        <c:scatterStyle val="smooth"/>
        <c:varyColors val="0"/>
        <c:ser>
          <c:idx val="3"/>
          <c:order val="0"/>
          <c:tx>
            <c:strRef>
              <c:f>Sheet1!$D$61</c:f>
              <c:strCache>
                <c:ptCount val="1"/>
                <c:pt idx="0">
                  <c:v>Stress (Pa)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Sheet1!$A$62:$A$162</c:f>
              <c:numCache>
                <c:ptCount val="101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1.2000000000000002</c:v>
                </c:pt>
                <c:pt idx="4">
                  <c:v>1.6</c:v>
                </c:pt>
                <c:pt idx="5">
                  <c:v>2</c:v>
                </c:pt>
                <c:pt idx="6">
                  <c:v>2.4</c:v>
                </c:pt>
                <c:pt idx="7">
                  <c:v>2.8</c:v>
                </c:pt>
                <c:pt idx="8">
                  <c:v>3.1999999999999997</c:v>
                </c:pt>
                <c:pt idx="9">
                  <c:v>3.5999999999999996</c:v>
                </c:pt>
                <c:pt idx="10">
                  <c:v>3.9999999999999996</c:v>
                </c:pt>
                <c:pt idx="11">
                  <c:v>4.3999999999999995</c:v>
                </c:pt>
                <c:pt idx="12">
                  <c:v>4.8</c:v>
                </c:pt>
                <c:pt idx="13">
                  <c:v>5.2</c:v>
                </c:pt>
                <c:pt idx="14">
                  <c:v>5.6000000000000005</c:v>
                </c:pt>
                <c:pt idx="15">
                  <c:v>6.000000000000001</c:v>
                </c:pt>
                <c:pt idx="16">
                  <c:v>6.400000000000001</c:v>
                </c:pt>
                <c:pt idx="17">
                  <c:v>6.800000000000002</c:v>
                </c:pt>
                <c:pt idx="18">
                  <c:v>7.200000000000002</c:v>
                </c:pt>
                <c:pt idx="19">
                  <c:v>7.600000000000002</c:v>
                </c:pt>
                <c:pt idx="20">
                  <c:v>8.000000000000002</c:v>
                </c:pt>
                <c:pt idx="21">
                  <c:v>8.400000000000002</c:v>
                </c:pt>
                <c:pt idx="22">
                  <c:v>8.800000000000002</c:v>
                </c:pt>
                <c:pt idx="23">
                  <c:v>9.200000000000003</c:v>
                </c:pt>
                <c:pt idx="24">
                  <c:v>9.600000000000003</c:v>
                </c:pt>
                <c:pt idx="25">
                  <c:v>10.000000000000004</c:v>
                </c:pt>
                <c:pt idx="26">
                  <c:v>10.400000000000004</c:v>
                </c:pt>
                <c:pt idx="27">
                  <c:v>10.800000000000004</c:v>
                </c:pt>
                <c:pt idx="28">
                  <c:v>11.200000000000005</c:v>
                </c:pt>
                <c:pt idx="29">
                  <c:v>11.600000000000005</c:v>
                </c:pt>
                <c:pt idx="30">
                  <c:v>12.000000000000005</c:v>
                </c:pt>
                <c:pt idx="31">
                  <c:v>12.400000000000006</c:v>
                </c:pt>
                <c:pt idx="32">
                  <c:v>12.800000000000006</c:v>
                </c:pt>
                <c:pt idx="33">
                  <c:v>13.200000000000006</c:v>
                </c:pt>
                <c:pt idx="34">
                  <c:v>13.600000000000007</c:v>
                </c:pt>
                <c:pt idx="35">
                  <c:v>14.000000000000007</c:v>
                </c:pt>
                <c:pt idx="36">
                  <c:v>14.400000000000007</c:v>
                </c:pt>
                <c:pt idx="37">
                  <c:v>14.800000000000008</c:v>
                </c:pt>
                <c:pt idx="38">
                  <c:v>15.200000000000008</c:v>
                </c:pt>
                <c:pt idx="39">
                  <c:v>15.600000000000009</c:v>
                </c:pt>
                <c:pt idx="40">
                  <c:v>16.000000000000007</c:v>
                </c:pt>
                <c:pt idx="41">
                  <c:v>16.400000000000006</c:v>
                </c:pt>
                <c:pt idx="42">
                  <c:v>16.800000000000004</c:v>
                </c:pt>
                <c:pt idx="43">
                  <c:v>17.200000000000003</c:v>
                </c:pt>
                <c:pt idx="44">
                  <c:v>17.6</c:v>
                </c:pt>
                <c:pt idx="45">
                  <c:v>18</c:v>
                </c:pt>
                <c:pt idx="46">
                  <c:v>18.4</c:v>
                </c:pt>
                <c:pt idx="47">
                  <c:v>18.799999999999997</c:v>
                </c:pt>
                <c:pt idx="48">
                  <c:v>19.199999999999996</c:v>
                </c:pt>
                <c:pt idx="49">
                  <c:v>19.599999999999994</c:v>
                </c:pt>
                <c:pt idx="50">
                  <c:v>19.999999999999993</c:v>
                </c:pt>
                <c:pt idx="51">
                  <c:v>20.39999999999999</c:v>
                </c:pt>
                <c:pt idx="52">
                  <c:v>20.79999999999999</c:v>
                </c:pt>
                <c:pt idx="53">
                  <c:v>21.19999999999999</c:v>
                </c:pt>
                <c:pt idx="54">
                  <c:v>21.599999999999987</c:v>
                </c:pt>
                <c:pt idx="55">
                  <c:v>21.999999999999986</c:v>
                </c:pt>
                <c:pt idx="56">
                  <c:v>22.399999999999984</c:v>
                </c:pt>
                <c:pt idx="57">
                  <c:v>22.799999999999983</c:v>
                </c:pt>
                <c:pt idx="58">
                  <c:v>23.19999999999998</c:v>
                </c:pt>
                <c:pt idx="59">
                  <c:v>23.59999999999998</c:v>
                </c:pt>
                <c:pt idx="60">
                  <c:v>23.99999999999998</c:v>
                </c:pt>
                <c:pt idx="61">
                  <c:v>24.399999999999977</c:v>
                </c:pt>
                <c:pt idx="62">
                  <c:v>24.799999999999976</c:v>
                </c:pt>
                <c:pt idx="63">
                  <c:v>25.199999999999974</c:v>
                </c:pt>
                <c:pt idx="64">
                  <c:v>25.599999999999973</c:v>
                </c:pt>
                <c:pt idx="65">
                  <c:v>25.99999999999997</c:v>
                </c:pt>
                <c:pt idx="66">
                  <c:v>26.39999999999997</c:v>
                </c:pt>
                <c:pt idx="67">
                  <c:v>26.79999999999997</c:v>
                </c:pt>
                <c:pt idx="68">
                  <c:v>27.199999999999967</c:v>
                </c:pt>
                <c:pt idx="69">
                  <c:v>27.599999999999966</c:v>
                </c:pt>
                <c:pt idx="70">
                  <c:v>27.999999999999964</c:v>
                </c:pt>
                <c:pt idx="71">
                  <c:v>28.399999999999963</c:v>
                </c:pt>
                <c:pt idx="72">
                  <c:v>28.79999999999996</c:v>
                </c:pt>
                <c:pt idx="73">
                  <c:v>29.19999999999996</c:v>
                </c:pt>
                <c:pt idx="74">
                  <c:v>29.59999999999996</c:v>
                </c:pt>
                <c:pt idx="75">
                  <c:v>29.999999999999957</c:v>
                </c:pt>
                <c:pt idx="76">
                  <c:v>30.399999999999956</c:v>
                </c:pt>
                <c:pt idx="77">
                  <c:v>30.799999999999955</c:v>
                </c:pt>
                <c:pt idx="78">
                  <c:v>31.199999999999953</c:v>
                </c:pt>
                <c:pt idx="79">
                  <c:v>31.59999999999995</c:v>
                </c:pt>
                <c:pt idx="80">
                  <c:v>31.99999999999995</c:v>
                </c:pt>
                <c:pt idx="81">
                  <c:v>32.39999999999995</c:v>
                </c:pt>
                <c:pt idx="82">
                  <c:v>32.79999999999995</c:v>
                </c:pt>
                <c:pt idx="83">
                  <c:v>33.199999999999946</c:v>
                </c:pt>
                <c:pt idx="84">
                  <c:v>33.599999999999945</c:v>
                </c:pt>
                <c:pt idx="85">
                  <c:v>33.99999999999994</c:v>
                </c:pt>
                <c:pt idx="86">
                  <c:v>34.39999999999994</c:v>
                </c:pt>
                <c:pt idx="87">
                  <c:v>34.79999999999994</c:v>
                </c:pt>
                <c:pt idx="88">
                  <c:v>35.19999999999994</c:v>
                </c:pt>
                <c:pt idx="89">
                  <c:v>35.59999999999994</c:v>
                </c:pt>
                <c:pt idx="90">
                  <c:v>35.999999999999936</c:v>
                </c:pt>
                <c:pt idx="91">
                  <c:v>36.399999999999935</c:v>
                </c:pt>
                <c:pt idx="92">
                  <c:v>36.79999999999993</c:v>
                </c:pt>
                <c:pt idx="93">
                  <c:v>37.19999999999993</c:v>
                </c:pt>
                <c:pt idx="94">
                  <c:v>37.59999999999993</c:v>
                </c:pt>
                <c:pt idx="95">
                  <c:v>37.99999999999993</c:v>
                </c:pt>
                <c:pt idx="96">
                  <c:v>38.39999999999993</c:v>
                </c:pt>
                <c:pt idx="97">
                  <c:v>38.799999999999926</c:v>
                </c:pt>
                <c:pt idx="98">
                  <c:v>39.199999999999925</c:v>
                </c:pt>
                <c:pt idx="99">
                  <c:v>39.59999999999992</c:v>
                </c:pt>
                <c:pt idx="100">
                  <c:v>39.99999999999992</c:v>
                </c:pt>
              </c:numCache>
            </c:numRef>
          </c:xVal>
          <c:yVal>
            <c:numRef>
              <c:f>Sheet1!$D$62:$D$162</c:f>
              <c:numCache>
                <c:ptCount val="101"/>
                <c:pt idx="0">
                  <c:v>0</c:v>
                </c:pt>
                <c:pt idx="1">
                  <c:v>-0.1886280807015056</c:v>
                </c:pt>
                <c:pt idx="2">
                  <c:v>-0.3772561614030112</c:v>
                </c:pt>
                <c:pt idx="3">
                  <c:v>-0.5658842421045169</c:v>
                </c:pt>
                <c:pt idx="4">
                  <c:v>-0.7545123228060224</c:v>
                </c:pt>
                <c:pt idx="5">
                  <c:v>-0.943140403507528</c:v>
                </c:pt>
                <c:pt idx="6">
                  <c:v>-1.1317684842090336</c:v>
                </c:pt>
                <c:pt idx="7">
                  <c:v>-1.3203965649105391</c:v>
                </c:pt>
                <c:pt idx="8">
                  <c:v>-1.5090246456120446</c:v>
                </c:pt>
                <c:pt idx="9">
                  <c:v>-1.6976527263135504</c:v>
                </c:pt>
                <c:pt idx="10">
                  <c:v>-1.8862808070150556</c:v>
                </c:pt>
                <c:pt idx="11">
                  <c:v>-2.0749088877165613</c:v>
                </c:pt>
                <c:pt idx="12">
                  <c:v>-2.2635369684180673</c:v>
                </c:pt>
                <c:pt idx="13">
                  <c:v>-2.452165049119573</c:v>
                </c:pt>
                <c:pt idx="14">
                  <c:v>-2.6407931298210787</c:v>
                </c:pt>
                <c:pt idx="15">
                  <c:v>-2.829421210522584</c:v>
                </c:pt>
                <c:pt idx="16">
                  <c:v>-3.0180492912240906</c:v>
                </c:pt>
                <c:pt idx="17">
                  <c:v>-3.206677371925596</c:v>
                </c:pt>
                <c:pt idx="18">
                  <c:v>-3.3953054526271016</c:v>
                </c:pt>
                <c:pt idx="19">
                  <c:v>-3.5839335333286075</c:v>
                </c:pt>
                <c:pt idx="20">
                  <c:v>-3.772561614030113</c:v>
                </c:pt>
                <c:pt idx="21">
                  <c:v>-3.961189694731619</c:v>
                </c:pt>
                <c:pt idx="22">
                  <c:v>-4.149817775433125</c:v>
                </c:pt>
                <c:pt idx="23">
                  <c:v>-4.338445856134631</c:v>
                </c:pt>
                <c:pt idx="24">
                  <c:v>-4.527073936836136</c:v>
                </c:pt>
                <c:pt idx="25">
                  <c:v>-4.715702017537642</c:v>
                </c:pt>
                <c:pt idx="26">
                  <c:v>-4.904330098239147</c:v>
                </c:pt>
                <c:pt idx="27">
                  <c:v>-5.092958178940653</c:v>
                </c:pt>
                <c:pt idx="28">
                  <c:v>-5.281586259642158</c:v>
                </c:pt>
                <c:pt idx="29">
                  <c:v>-5.470214340343665</c:v>
                </c:pt>
                <c:pt idx="30">
                  <c:v>-5.65884242104517</c:v>
                </c:pt>
                <c:pt idx="31">
                  <c:v>-5.847470501746677</c:v>
                </c:pt>
                <c:pt idx="32">
                  <c:v>-6.036098582448182</c:v>
                </c:pt>
                <c:pt idx="33">
                  <c:v>-6.224726663149688</c:v>
                </c:pt>
                <c:pt idx="34">
                  <c:v>-6.413354743851193</c:v>
                </c:pt>
                <c:pt idx="35">
                  <c:v>-6.601982824552699</c:v>
                </c:pt>
                <c:pt idx="36">
                  <c:v>-6.790610905254205</c:v>
                </c:pt>
                <c:pt idx="37">
                  <c:v>-6.9792389859557105</c:v>
                </c:pt>
                <c:pt idx="38">
                  <c:v>-7.167867066657216</c:v>
                </c:pt>
                <c:pt idx="39">
                  <c:v>-7.356495147358722</c:v>
                </c:pt>
                <c:pt idx="40">
                  <c:v>-7.545123228060227</c:v>
                </c:pt>
                <c:pt idx="41">
                  <c:v>-7.7337513087617324</c:v>
                </c:pt>
                <c:pt idx="42">
                  <c:v>-7.922379389463238</c:v>
                </c:pt>
                <c:pt idx="43">
                  <c:v>-8.111007470164742</c:v>
                </c:pt>
                <c:pt idx="44">
                  <c:v>-8.299635550866247</c:v>
                </c:pt>
                <c:pt idx="45">
                  <c:v>-8.488263631567753</c:v>
                </c:pt>
                <c:pt idx="46">
                  <c:v>-8.676891712269258</c:v>
                </c:pt>
                <c:pt idx="47">
                  <c:v>-8.865519792970762</c:v>
                </c:pt>
                <c:pt idx="48">
                  <c:v>-9.054147873672266</c:v>
                </c:pt>
                <c:pt idx="49">
                  <c:v>-9.242775954373771</c:v>
                </c:pt>
                <c:pt idx="50">
                  <c:v>-9.431404035075277</c:v>
                </c:pt>
                <c:pt idx="51">
                  <c:v>-9.242775954373778</c:v>
                </c:pt>
                <c:pt idx="52">
                  <c:v>-9.054147873672273</c:v>
                </c:pt>
                <c:pt idx="53">
                  <c:v>-8.865519792970769</c:v>
                </c:pt>
                <c:pt idx="54">
                  <c:v>-8.676891712269265</c:v>
                </c:pt>
                <c:pt idx="55">
                  <c:v>-8.48826363156776</c:v>
                </c:pt>
                <c:pt idx="56">
                  <c:v>-8.299635550866254</c:v>
                </c:pt>
                <c:pt idx="57">
                  <c:v>-8.111007470164747</c:v>
                </c:pt>
                <c:pt idx="58">
                  <c:v>-7.922379389463244</c:v>
                </c:pt>
                <c:pt idx="59">
                  <c:v>-7.733751308761739</c:v>
                </c:pt>
                <c:pt idx="60">
                  <c:v>-7.545123228060233</c:v>
                </c:pt>
                <c:pt idx="61">
                  <c:v>-7.3564951473587294</c:v>
                </c:pt>
                <c:pt idx="62">
                  <c:v>-7.167867066657225</c:v>
                </c:pt>
                <c:pt idx="63">
                  <c:v>-6.979238985955719</c:v>
                </c:pt>
                <c:pt idx="64">
                  <c:v>-6.790610905254214</c:v>
                </c:pt>
                <c:pt idx="65">
                  <c:v>-6.601982824552709</c:v>
                </c:pt>
                <c:pt idx="66">
                  <c:v>-6.413354743851205</c:v>
                </c:pt>
                <c:pt idx="67">
                  <c:v>-6.224726663149698</c:v>
                </c:pt>
                <c:pt idx="68">
                  <c:v>-6.036098582448194</c:v>
                </c:pt>
                <c:pt idx="69">
                  <c:v>-5.84747050174669</c:v>
                </c:pt>
                <c:pt idx="70">
                  <c:v>-5.658842421045186</c:v>
                </c:pt>
                <c:pt idx="71">
                  <c:v>-5.470214340343681</c:v>
                </c:pt>
                <c:pt idx="72">
                  <c:v>-5.281586259642174</c:v>
                </c:pt>
                <c:pt idx="73">
                  <c:v>-5.09295817894067</c:v>
                </c:pt>
                <c:pt idx="74">
                  <c:v>-4.904330098239165</c:v>
                </c:pt>
                <c:pt idx="75">
                  <c:v>-4.715702017537659</c:v>
                </c:pt>
                <c:pt idx="76">
                  <c:v>-4.527073936836154</c:v>
                </c:pt>
                <c:pt idx="77">
                  <c:v>-4.33844585613465</c:v>
                </c:pt>
                <c:pt idx="78">
                  <c:v>-4.149817775433147</c:v>
                </c:pt>
                <c:pt idx="79">
                  <c:v>-3.9611896947316416</c:v>
                </c:pt>
                <c:pt idx="80">
                  <c:v>-3.772561614030135</c:v>
                </c:pt>
                <c:pt idx="81">
                  <c:v>-3.5839335333286306</c:v>
                </c:pt>
                <c:pt idx="82">
                  <c:v>-3.395305452627126</c:v>
                </c:pt>
                <c:pt idx="83">
                  <c:v>-3.206677371925619</c:v>
                </c:pt>
                <c:pt idx="84">
                  <c:v>-3.0180492912241164</c:v>
                </c:pt>
                <c:pt idx="85">
                  <c:v>-2.829421210522611</c:v>
                </c:pt>
                <c:pt idx="86">
                  <c:v>-2.6407931298211054</c:v>
                </c:pt>
                <c:pt idx="87">
                  <c:v>-2.452165049119602</c:v>
                </c:pt>
                <c:pt idx="88">
                  <c:v>-2.2635369684180966</c:v>
                </c:pt>
                <c:pt idx="89">
                  <c:v>-2.074908887716591</c:v>
                </c:pt>
                <c:pt idx="90">
                  <c:v>-1.8862808070150854</c:v>
                </c:pt>
                <c:pt idx="91">
                  <c:v>-1.6976527263135799</c:v>
                </c:pt>
                <c:pt idx="92">
                  <c:v>-1.509024645612077</c:v>
                </c:pt>
                <c:pt idx="93">
                  <c:v>-1.3203965649105713</c:v>
                </c:pt>
                <c:pt idx="94">
                  <c:v>-1.1317684842090658</c:v>
                </c:pt>
                <c:pt idx="95">
                  <c:v>-0.9431404035075628</c:v>
                </c:pt>
                <c:pt idx="96">
                  <c:v>-0.7545123228060573</c:v>
                </c:pt>
                <c:pt idx="97">
                  <c:v>-0.5658842421045517</c:v>
                </c:pt>
                <c:pt idx="98">
                  <c:v>-0.377256161403046</c:v>
                </c:pt>
                <c:pt idx="99">
                  <c:v>-0.18862808070154044</c:v>
                </c:pt>
                <c:pt idx="100">
                  <c:v>-3.752792750079093E-14</c:v>
                </c:pt>
              </c:numCache>
            </c:numRef>
          </c:yVal>
          <c:smooth val="1"/>
        </c:ser>
        <c:axId val="9390085"/>
        <c:axId val="57460982"/>
      </c:scatterChart>
      <c:valAx>
        <c:axId val="939008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Distance from left end of beam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7460982"/>
        <c:crosses val="autoZero"/>
        <c:crossBetween val="midCat"/>
        <c:dispUnits/>
        <c:majorUnit val="10"/>
        <c:minorUnit val="1"/>
      </c:valAx>
      <c:valAx>
        <c:axId val="574609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Stress (Pa)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939008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Moment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0765"/>
          <c:w val="0.89925"/>
          <c:h val="0.85125"/>
        </c:manualLayout>
      </c:layout>
      <c:scatterChart>
        <c:scatterStyle val="smooth"/>
        <c:varyColors val="0"/>
        <c:ser>
          <c:idx val="3"/>
          <c:order val="0"/>
          <c:tx>
            <c:strRef>
              <c:f>Sheet1!$C$61</c:f>
              <c:strCache>
                <c:ptCount val="1"/>
                <c:pt idx="0">
                  <c:v>Moment (N-mm)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Sheet1!$A$62:$A$162</c:f>
              <c:numCache>
                <c:ptCount val="101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1.2000000000000002</c:v>
                </c:pt>
                <c:pt idx="4">
                  <c:v>1.6</c:v>
                </c:pt>
                <c:pt idx="5">
                  <c:v>2</c:v>
                </c:pt>
                <c:pt idx="6">
                  <c:v>2.4</c:v>
                </c:pt>
                <c:pt idx="7">
                  <c:v>2.8</c:v>
                </c:pt>
                <c:pt idx="8">
                  <c:v>3.1999999999999997</c:v>
                </c:pt>
                <c:pt idx="9">
                  <c:v>3.5999999999999996</c:v>
                </c:pt>
                <c:pt idx="10">
                  <c:v>3.9999999999999996</c:v>
                </c:pt>
                <c:pt idx="11">
                  <c:v>4.3999999999999995</c:v>
                </c:pt>
                <c:pt idx="12">
                  <c:v>4.8</c:v>
                </c:pt>
                <c:pt idx="13">
                  <c:v>5.2</c:v>
                </c:pt>
                <c:pt idx="14">
                  <c:v>5.6000000000000005</c:v>
                </c:pt>
                <c:pt idx="15">
                  <c:v>6.000000000000001</c:v>
                </c:pt>
                <c:pt idx="16">
                  <c:v>6.400000000000001</c:v>
                </c:pt>
                <c:pt idx="17">
                  <c:v>6.800000000000002</c:v>
                </c:pt>
                <c:pt idx="18">
                  <c:v>7.200000000000002</c:v>
                </c:pt>
                <c:pt idx="19">
                  <c:v>7.600000000000002</c:v>
                </c:pt>
                <c:pt idx="20">
                  <c:v>8.000000000000002</c:v>
                </c:pt>
                <c:pt idx="21">
                  <c:v>8.400000000000002</c:v>
                </c:pt>
                <c:pt idx="22">
                  <c:v>8.800000000000002</c:v>
                </c:pt>
                <c:pt idx="23">
                  <c:v>9.200000000000003</c:v>
                </c:pt>
                <c:pt idx="24">
                  <c:v>9.600000000000003</c:v>
                </c:pt>
                <c:pt idx="25">
                  <c:v>10.000000000000004</c:v>
                </c:pt>
                <c:pt idx="26">
                  <c:v>10.400000000000004</c:v>
                </c:pt>
                <c:pt idx="27">
                  <c:v>10.800000000000004</c:v>
                </c:pt>
                <c:pt idx="28">
                  <c:v>11.200000000000005</c:v>
                </c:pt>
                <c:pt idx="29">
                  <c:v>11.600000000000005</c:v>
                </c:pt>
                <c:pt idx="30">
                  <c:v>12.000000000000005</c:v>
                </c:pt>
                <c:pt idx="31">
                  <c:v>12.400000000000006</c:v>
                </c:pt>
                <c:pt idx="32">
                  <c:v>12.800000000000006</c:v>
                </c:pt>
                <c:pt idx="33">
                  <c:v>13.200000000000006</c:v>
                </c:pt>
                <c:pt idx="34">
                  <c:v>13.600000000000007</c:v>
                </c:pt>
                <c:pt idx="35">
                  <c:v>14.000000000000007</c:v>
                </c:pt>
                <c:pt idx="36">
                  <c:v>14.400000000000007</c:v>
                </c:pt>
                <c:pt idx="37">
                  <c:v>14.800000000000008</c:v>
                </c:pt>
                <c:pt idx="38">
                  <c:v>15.200000000000008</c:v>
                </c:pt>
                <c:pt idx="39">
                  <c:v>15.600000000000009</c:v>
                </c:pt>
                <c:pt idx="40">
                  <c:v>16.000000000000007</c:v>
                </c:pt>
                <c:pt idx="41">
                  <c:v>16.400000000000006</c:v>
                </c:pt>
                <c:pt idx="42">
                  <c:v>16.800000000000004</c:v>
                </c:pt>
                <c:pt idx="43">
                  <c:v>17.200000000000003</c:v>
                </c:pt>
                <c:pt idx="44">
                  <c:v>17.6</c:v>
                </c:pt>
                <c:pt idx="45">
                  <c:v>18</c:v>
                </c:pt>
                <c:pt idx="46">
                  <c:v>18.4</c:v>
                </c:pt>
                <c:pt idx="47">
                  <c:v>18.799999999999997</c:v>
                </c:pt>
                <c:pt idx="48">
                  <c:v>19.199999999999996</c:v>
                </c:pt>
                <c:pt idx="49">
                  <c:v>19.599999999999994</c:v>
                </c:pt>
                <c:pt idx="50">
                  <c:v>19.999999999999993</c:v>
                </c:pt>
                <c:pt idx="51">
                  <c:v>20.39999999999999</c:v>
                </c:pt>
                <c:pt idx="52">
                  <c:v>20.79999999999999</c:v>
                </c:pt>
                <c:pt idx="53">
                  <c:v>21.19999999999999</c:v>
                </c:pt>
                <c:pt idx="54">
                  <c:v>21.599999999999987</c:v>
                </c:pt>
                <c:pt idx="55">
                  <c:v>21.999999999999986</c:v>
                </c:pt>
                <c:pt idx="56">
                  <c:v>22.399999999999984</c:v>
                </c:pt>
                <c:pt idx="57">
                  <c:v>22.799999999999983</c:v>
                </c:pt>
                <c:pt idx="58">
                  <c:v>23.19999999999998</c:v>
                </c:pt>
                <c:pt idx="59">
                  <c:v>23.59999999999998</c:v>
                </c:pt>
                <c:pt idx="60">
                  <c:v>23.99999999999998</c:v>
                </c:pt>
                <c:pt idx="61">
                  <c:v>24.399999999999977</c:v>
                </c:pt>
                <c:pt idx="62">
                  <c:v>24.799999999999976</c:v>
                </c:pt>
                <c:pt idx="63">
                  <c:v>25.199999999999974</c:v>
                </c:pt>
                <c:pt idx="64">
                  <c:v>25.599999999999973</c:v>
                </c:pt>
                <c:pt idx="65">
                  <c:v>25.99999999999997</c:v>
                </c:pt>
                <c:pt idx="66">
                  <c:v>26.39999999999997</c:v>
                </c:pt>
                <c:pt idx="67">
                  <c:v>26.79999999999997</c:v>
                </c:pt>
                <c:pt idx="68">
                  <c:v>27.199999999999967</c:v>
                </c:pt>
                <c:pt idx="69">
                  <c:v>27.599999999999966</c:v>
                </c:pt>
                <c:pt idx="70">
                  <c:v>27.999999999999964</c:v>
                </c:pt>
                <c:pt idx="71">
                  <c:v>28.399999999999963</c:v>
                </c:pt>
                <c:pt idx="72">
                  <c:v>28.79999999999996</c:v>
                </c:pt>
                <c:pt idx="73">
                  <c:v>29.19999999999996</c:v>
                </c:pt>
                <c:pt idx="74">
                  <c:v>29.59999999999996</c:v>
                </c:pt>
                <c:pt idx="75">
                  <c:v>29.999999999999957</c:v>
                </c:pt>
                <c:pt idx="76">
                  <c:v>30.399999999999956</c:v>
                </c:pt>
                <c:pt idx="77">
                  <c:v>30.799999999999955</c:v>
                </c:pt>
                <c:pt idx="78">
                  <c:v>31.199999999999953</c:v>
                </c:pt>
                <c:pt idx="79">
                  <c:v>31.59999999999995</c:v>
                </c:pt>
                <c:pt idx="80">
                  <c:v>31.99999999999995</c:v>
                </c:pt>
                <c:pt idx="81">
                  <c:v>32.39999999999995</c:v>
                </c:pt>
                <c:pt idx="82">
                  <c:v>32.79999999999995</c:v>
                </c:pt>
                <c:pt idx="83">
                  <c:v>33.199999999999946</c:v>
                </c:pt>
                <c:pt idx="84">
                  <c:v>33.599999999999945</c:v>
                </c:pt>
                <c:pt idx="85">
                  <c:v>33.99999999999994</c:v>
                </c:pt>
                <c:pt idx="86">
                  <c:v>34.39999999999994</c:v>
                </c:pt>
                <c:pt idx="87">
                  <c:v>34.79999999999994</c:v>
                </c:pt>
                <c:pt idx="88">
                  <c:v>35.19999999999994</c:v>
                </c:pt>
                <c:pt idx="89">
                  <c:v>35.59999999999994</c:v>
                </c:pt>
                <c:pt idx="90">
                  <c:v>35.999999999999936</c:v>
                </c:pt>
                <c:pt idx="91">
                  <c:v>36.399999999999935</c:v>
                </c:pt>
                <c:pt idx="92">
                  <c:v>36.79999999999993</c:v>
                </c:pt>
                <c:pt idx="93">
                  <c:v>37.19999999999993</c:v>
                </c:pt>
                <c:pt idx="94">
                  <c:v>37.59999999999993</c:v>
                </c:pt>
                <c:pt idx="95">
                  <c:v>37.99999999999993</c:v>
                </c:pt>
                <c:pt idx="96">
                  <c:v>38.39999999999993</c:v>
                </c:pt>
                <c:pt idx="97">
                  <c:v>38.799999999999926</c:v>
                </c:pt>
                <c:pt idx="98">
                  <c:v>39.199999999999925</c:v>
                </c:pt>
                <c:pt idx="99">
                  <c:v>39.59999999999992</c:v>
                </c:pt>
                <c:pt idx="100">
                  <c:v>39.99999999999992</c:v>
                </c:pt>
              </c:numCache>
            </c:numRef>
          </c:xVal>
          <c:yVal>
            <c:numRef>
              <c:f>Sheet1!$C$62:$C$162</c:f>
              <c:numCache>
                <c:ptCount val="101"/>
                <c:pt idx="0">
                  <c:v>0</c:v>
                </c:pt>
                <c:pt idx="1">
                  <c:v>-4</c:v>
                </c:pt>
                <c:pt idx="2">
                  <c:v>-8</c:v>
                </c:pt>
                <c:pt idx="3">
                  <c:v>-12.000000000000002</c:v>
                </c:pt>
                <c:pt idx="4">
                  <c:v>-16</c:v>
                </c:pt>
                <c:pt idx="5">
                  <c:v>-20</c:v>
                </c:pt>
                <c:pt idx="6">
                  <c:v>-24</c:v>
                </c:pt>
                <c:pt idx="7">
                  <c:v>-28</c:v>
                </c:pt>
                <c:pt idx="8">
                  <c:v>-31.999999999999996</c:v>
                </c:pt>
                <c:pt idx="9">
                  <c:v>-36</c:v>
                </c:pt>
                <c:pt idx="10">
                  <c:v>-39.99999999999999</c:v>
                </c:pt>
                <c:pt idx="11">
                  <c:v>-43.99999999999999</c:v>
                </c:pt>
                <c:pt idx="12">
                  <c:v>-48</c:v>
                </c:pt>
                <c:pt idx="13">
                  <c:v>-52</c:v>
                </c:pt>
                <c:pt idx="14">
                  <c:v>-56.00000000000001</c:v>
                </c:pt>
                <c:pt idx="15">
                  <c:v>-60.00000000000001</c:v>
                </c:pt>
                <c:pt idx="16">
                  <c:v>-64.00000000000001</c:v>
                </c:pt>
                <c:pt idx="17">
                  <c:v>-68.00000000000001</c:v>
                </c:pt>
                <c:pt idx="18">
                  <c:v>-72.00000000000001</c:v>
                </c:pt>
                <c:pt idx="19">
                  <c:v>-76.00000000000003</c:v>
                </c:pt>
                <c:pt idx="20">
                  <c:v>-80.00000000000001</c:v>
                </c:pt>
                <c:pt idx="21">
                  <c:v>-84.00000000000003</c:v>
                </c:pt>
                <c:pt idx="22">
                  <c:v>-88.00000000000003</c:v>
                </c:pt>
                <c:pt idx="23">
                  <c:v>-92.00000000000003</c:v>
                </c:pt>
                <c:pt idx="24">
                  <c:v>-96.00000000000003</c:v>
                </c:pt>
                <c:pt idx="25">
                  <c:v>-100.00000000000003</c:v>
                </c:pt>
                <c:pt idx="26">
                  <c:v>-104.00000000000004</c:v>
                </c:pt>
                <c:pt idx="27">
                  <c:v>-108.00000000000004</c:v>
                </c:pt>
                <c:pt idx="28">
                  <c:v>-112.00000000000004</c:v>
                </c:pt>
                <c:pt idx="29">
                  <c:v>-116.00000000000006</c:v>
                </c:pt>
                <c:pt idx="30">
                  <c:v>-120.00000000000006</c:v>
                </c:pt>
                <c:pt idx="31">
                  <c:v>-124.00000000000006</c:v>
                </c:pt>
                <c:pt idx="32">
                  <c:v>-128.00000000000006</c:v>
                </c:pt>
                <c:pt idx="33">
                  <c:v>-132.00000000000006</c:v>
                </c:pt>
                <c:pt idx="34">
                  <c:v>-136.00000000000006</c:v>
                </c:pt>
                <c:pt idx="35">
                  <c:v>-140.00000000000006</c:v>
                </c:pt>
                <c:pt idx="36">
                  <c:v>-144.00000000000009</c:v>
                </c:pt>
                <c:pt idx="37">
                  <c:v>-148.00000000000009</c:v>
                </c:pt>
                <c:pt idx="38">
                  <c:v>-152.00000000000009</c:v>
                </c:pt>
                <c:pt idx="39">
                  <c:v>-156.00000000000009</c:v>
                </c:pt>
                <c:pt idx="40">
                  <c:v>-160.00000000000006</c:v>
                </c:pt>
                <c:pt idx="41">
                  <c:v>-164.00000000000006</c:v>
                </c:pt>
                <c:pt idx="42">
                  <c:v>-168.00000000000006</c:v>
                </c:pt>
                <c:pt idx="43">
                  <c:v>-172.00000000000003</c:v>
                </c:pt>
                <c:pt idx="44">
                  <c:v>-176</c:v>
                </c:pt>
                <c:pt idx="45">
                  <c:v>-180</c:v>
                </c:pt>
                <c:pt idx="46">
                  <c:v>-184</c:v>
                </c:pt>
                <c:pt idx="47">
                  <c:v>-187.99999999999997</c:v>
                </c:pt>
                <c:pt idx="48">
                  <c:v>-191.99999999999994</c:v>
                </c:pt>
                <c:pt idx="49">
                  <c:v>-195.99999999999994</c:v>
                </c:pt>
                <c:pt idx="50">
                  <c:v>-199.99999999999994</c:v>
                </c:pt>
                <c:pt idx="51">
                  <c:v>-196.00000000000009</c:v>
                </c:pt>
                <c:pt idx="52">
                  <c:v>-192.00000000000009</c:v>
                </c:pt>
                <c:pt idx="53">
                  <c:v>-188.0000000000001</c:v>
                </c:pt>
                <c:pt idx="54">
                  <c:v>-184.00000000000014</c:v>
                </c:pt>
                <c:pt idx="55">
                  <c:v>-180.00000000000014</c:v>
                </c:pt>
                <c:pt idx="56">
                  <c:v>-176.00000000000014</c:v>
                </c:pt>
                <c:pt idx="57">
                  <c:v>-172.00000000000017</c:v>
                </c:pt>
                <c:pt idx="58">
                  <c:v>-168.0000000000002</c:v>
                </c:pt>
                <c:pt idx="59">
                  <c:v>-164.0000000000002</c:v>
                </c:pt>
                <c:pt idx="60">
                  <c:v>-160.0000000000002</c:v>
                </c:pt>
                <c:pt idx="61">
                  <c:v>-156.00000000000023</c:v>
                </c:pt>
                <c:pt idx="62">
                  <c:v>-152.00000000000026</c:v>
                </c:pt>
                <c:pt idx="63">
                  <c:v>-148.00000000000026</c:v>
                </c:pt>
                <c:pt idx="64">
                  <c:v>-144.00000000000026</c:v>
                </c:pt>
                <c:pt idx="65">
                  <c:v>-140.00000000000028</c:v>
                </c:pt>
                <c:pt idx="66">
                  <c:v>-136.0000000000003</c:v>
                </c:pt>
                <c:pt idx="67">
                  <c:v>-132.00000000000028</c:v>
                </c:pt>
                <c:pt idx="68">
                  <c:v>-128.0000000000003</c:v>
                </c:pt>
                <c:pt idx="69">
                  <c:v>-124.00000000000034</c:v>
                </c:pt>
                <c:pt idx="70">
                  <c:v>-120.00000000000037</c:v>
                </c:pt>
                <c:pt idx="71">
                  <c:v>-116.0000000000004</c:v>
                </c:pt>
                <c:pt idx="72">
                  <c:v>-112.00000000000037</c:v>
                </c:pt>
                <c:pt idx="73">
                  <c:v>-108.0000000000004</c:v>
                </c:pt>
                <c:pt idx="74">
                  <c:v>-104.00000000000043</c:v>
                </c:pt>
                <c:pt idx="75">
                  <c:v>-100.0000000000004</c:v>
                </c:pt>
                <c:pt idx="76">
                  <c:v>-96.00000000000043</c:v>
                </c:pt>
                <c:pt idx="77">
                  <c:v>-92.00000000000045</c:v>
                </c:pt>
                <c:pt idx="78">
                  <c:v>-88.00000000000048</c:v>
                </c:pt>
                <c:pt idx="79">
                  <c:v>-84.00000000000051</c:v>
                </c:pt>
                <c:pt idx="80">
                  <c:v>-80.00000000000048</c:v>
                </c:pt>
                <c:pt idx="81">
                  <c:v>-76.00000000000051</c:v>
                </c:pt>
                <c:pt idx="82">
                  <c:v>-72.00000000000054</c:v>
                </c:pt>
                <c:pt idx="83">
                  <c:v>-68.00000000000051</c:v>
                </c:pt>
                <c:pt idx="84">
                  <c:v>-64.00000000000057</c:v>
                </c:pt>
                <c:pt idx="85">
                  <c:v>-60.00000000000057</c:v>
                </c:pt>
                <c:pt idx="86">
                  <c:v>-56.00000000000057</c:v>
                </c:pt>
                <c:pt idx="87">
                  <c:v>-52.000000000000625</c:v>
                </c:pt>
                <c:pt idx="88">
                  <c:v>-48.000000000000625</c:v>
                </c:pt>
                <c:pt idx="89">
                  <c:v>-44.000000000000625</c:v>
                </c:pt>
                <c:pt idx="90">
                  <c:v>-40.000000000000625</c:v>
                </c:pt>
                <c:pt idx="91">
                  <c:v>-36.000000000000625</c:v>
                </c:pt>
                <c:pt idx="92">
                  <c:v>-32.00000000000068</c:v>
                </c:pt>
                <c:pt idx="93">
                  <c:v>-28.000000000000682</c:v>
                </c:pt>
                <c:pt idx="94">
                  <c:v>-24.000000000000682</c:v>
                </c:pt>
                <c:pt idx="95">
                  <c:v>-20.00000000000074</c:v>
                </c:pt>
                <c:pt idx="96">
                  <c:v>-16.00000000000074</c:v>
                </c:pt>
                <c:pt idx="97">
                  <c:v>-12.000000000000739</c:v>
                </c:pt>
                <c:pt idx="98">
                  <c:v>-8.000000000000739</c:v>
                </c:pt>
                <c:pt idx="99">
                  <c:v>-4.000000000000739</c:v>
                </c:pt>
                <c:pt idx="100">
                  <c:v>-7.958078640513122E-13</c:v>
                </c:pt>
              </c:numCache>
            </c:numRef>
          </c:yVal>
          <c:smooth val="1"/>
        </c:ser>
        <c:axId val="64124695"/>
        <c:axId val="55102312"/>
      </c:scatterChart>
      <c:valAx>
        <c:axId val="6412469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Distance from left end of beam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5102312"/>
        <c:crosses val="autoZero"/>
        <c:crossBetween val="midCat"/>
        <c:dispUnits/>
        <c:majorUnit val="10"/>
        <c:minorUnit val="1"/>
      </c:valAx>
      <c:valAx>
        <c:axId val="551023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Moment (N-mm)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412469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latin typeface="Arial"/>
                <a:ea typeface="Arial"/>
                <a:cs typeface="Arial"/>
              </a:rPr>
              <a:t>Transverse Shear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2275"/>
          <c:w val="0.95625"/>
          <c:h val="0.89525"/>
        </c:manualLayout>
      </c:layout>
      <c:scatterChart>
        <c:scatterStyle val="smooth"/>
        <c:varyColors val="0"/>
        <c:ser>
          <c:idx val="3"/>
          <c:order val="0"/>
          <c:tx>
            <c:strRef>
              <c:f>Sheet1!$B$61</c:f>
              <c:strCache>
                <c:ptCount val="1"/>
                <c:pt idx="0">
                  <c:v>Shear (N)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Sheet1!$A$62:$A$162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Sheet1!$B$62:$B$162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1"/>
        </c:ser>
        <c:axId val="15658729"/>
        <c:axId val="29080218"/>
      </c:scatterChart>
      <c:valAx>
        <c:axId val="1565872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Distance from left end of beam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9080218"/>
        <c:crosses val="autoZero"/>
        <c:crossBetween val="midCat"/>
        <c:dispUnits/>
        <c:majorUnit val="10"/>
        <c:minorUnit val="1"/>
      </c:valAx>
      <c:valAx>
        <c:axId val="29080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Transverse Shear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65872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xVal>
            <c:numRef>
              <c:f>'PVmax calculation'!$B$4:$B$7</c:f>
              <c:numCache/>
            </c:numRef>
          </c:xVal>
          <c:yVal>
            <c:numRef>
              <c:f>'PVmax calculation'!$C$4:$C$7</c:f>
              <c:numCache/>
            </c:numRef>
          </c:yVal>
          <c:smooth val="1"/>
        </c:ser>
        <c:axId val="15644539"/>
        <c:axId val="28384908"/>
      </c:scatterChart>
      <c:valAx>
        <c:axId val="15644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384908"/>
        <c:crosses val="autoZero"/>
        <c:crossBetween val="midCat"/>
        <c:dispUnits/>
      </c:valAx>
      <c:valAx>
        <c:axId val="283849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6445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190500</xdr:colOff>
      <xdr:row>1</xdr:row>
      <xdr:rowOff>0</xdr:rowOff>
    </xdr:from>
    <xdr:to>
      <xdr:col>24</xdr:col>
      <xdr:colOff>19050</xdr:colOff>
      <xdr:row>41</xdr:row>
      <xdr:rowOff>76200</xdr:rowOff>
    </xdr:to>
    <xdr:graphicFrame>
      <xdr:nvGraphicFramePr>
        <xdr:cNvPr id="1" name="Chart 6"/>
        <xdr:cNvGraphicFramePr/>
      </xdr:nvGraphicFramePr>
      <xdr:xfrm>
        <a:off x="11172825" y="142875"/>
        <a:ext cx="531495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990600</xdr:colOff>
      <xdr:row>1</xdr:row>
      <xdr:rowOff>76200</xdr:rowOff>
    </xdr:from>
    <xdr:to>
      <xdr:col>14</xdr:col>
      <xdr:colOff>333375</xdr:colOff>
      <xdr:row>41</xdr:row>
      <xdr:rowOff>161925</xdr:rowOff>
    </xdr:to>
    <xdr:graphicFrame>
      <xdr:nvGraphicFramePr>
        <xdr:cNvPr id="2" name="Chart 7"/>
        <xdr:cNvGraphicFramePr/>
      </xdr:nvGraphicFramePr>
      <xdr:xfrm>
        <a:off x="5372100" y="219075"/>
        <a:ext cx="5334000" cy="588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41</xdr:row>
      <xdr:rowOff>95250</xdr:rowOff>
    </xdr:from>
    <xdr:to>
      <xdr:col>18</xdr:col>
      <xdr:colOff>447675</xdr:colOff>
      <xdr:row>71</xdr:row>
      <xdr:rowOff>66675</xdr:rowOff>
    </xdr:to>
    <xdr:graphicFrame>
      <xdr:nvGraphicFramePr>
        <xdr:cNvPr id="3" name="Chart 8"/>
        <xdr:cNvGraphicFramePr/>
      </xdr:nvGraphicFramePr>
      <xdr:xfrm>
        <a:off x="7934325" y="6038850"/>
        <a:ext cx="5324475" cy="4410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114300</xdr:colOff>
      <xdr:row>41</xdr:row>
      <xdr:rowOff>104775</xdr:rowOff>
    </xdr:from>
    <xdr:to>
      <xdr:col>14</xdr:col>
      <xdr:colOff>571500</xdr:colOff>
      <xdr:row>71</xdr:row>
      <xdr:rowOff>85725</xdr:rowOff>
    </xdr:to>
    <xdr:graphicFrame>
      <xdr:nvGraphicFramePr>
        <xdr:cNvPr id="4" name="Chart 9"/>
        <xdr:cNvGraphicFramePr/>
      </xdr:nvGraphicFramePr>
      <xdr:xfrm>
        <a:off x="5610225" y="6048375"/>
        <a:ext cx="5334000" cy="4419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72</xdr:row>
      <xdr:rowOff>0</xdr:rowOff>
    </xdr:from>
    <xdr:to>
      <xdr:col>18</xdr:col>
      <xdr:colOff>466725</xdr:colOff>
      <xdr:row>92</xdr:row>
      <xdr:rowOff>123825</xdr:rowOff>
    </xdr:to>
    <xdr:graphicFrame>
      <xdr:nvGraphicFramePr>
        <xdr:cNvPr id="5" name="Chart 10"/>
        <xdr:cNvGraphicFramePr/>
      </xdr:nvGraphicFramePr>
      <xdr:xfrm>
        <a:off x="7934325" y="10525125"/>
        <a:ext cx="5343525" cy="2981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352425</xdr:colOff>
      <xdr:row>12</xdr:row>
      <xdr:rowOff>0</xdr:rowOff>
    </xdr:from>
    <xdr:to>
      <xdr:col>5</xdr:col>
      <xdr:colOff>942975</xdr:colOff>
      <xdr:row>28</xdr:row>
      <xdr:rowOff>104775</xdr:rowOff>
    </xdr:to>
    <xdr:pic>
      <xdr:nvPicPr>
        <xdr:cNvPr id="6" name="Picture 42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81300" y="1724025"/>
          <a:ext cx="2543175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0</xdr:row>
      <xdr:rowOff>133350</xdr:rowOff>
    </xdr:from>
    <xdr:to>
      <xdr:col>12</xdr:col>
      <xdr:colOff>114300</xdr:colOff>
      <xdr:row>16</xdr:row>
      <xdr:rowOff>152400</xdr:rowOff>
    </xdr:to>
    <xdr:graphicFrame>
      <xdr:nvGraphicFramePr>
        <xdr:cNvPr id="1" name="Chart 4"/>
        <xdr:cNvGraphicFramePr/>
      </xdr:nvGraphicFramePr>
      <xdr:xfrm>
        <a:off x="4257675" y="133350"/>
        <a:ext cx="41624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lex%20Slocum\My%20Documents\iglide%20wear%20equ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B7">
            <v>0</v>
          </cell>
          <cell r="C7">
            <v>0</v>
          </cell>
        </row>
        <row r="8">
          <cell r="B8">
            <v>246598.63945578234</v>
          </cell>
          <cell r="C8">
            <v>0.1</v>
          </cell>
        </row>
        <row r="9">
          <cell r="B9">
            <v>739795.918367347</v>
          </cell>
          <cell r="C9">
            <v>0.4</v>
          </cell>
        </row>
        <row r="10">
          <cell r="B10">
            <v>1972789.1156462587</v>
          </cell>
          <cell r="C1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1"/>
  <sheetViews>
    <sheetView workbookViewId="0" topLeftCell="A1">
      <selection activeCell="A1" sqref="A1:B1"/>
    </sheetView>
  </sheetViews>
  <sheetFormatPr defaultColWidth="9.140625" defaultRowHeight="12.75"/>
  <cols>
    <col min="1" max="1" width="36.421875" style="4" customWidth="1"/>
    <col min="2" max="2" width="5.28125" style="4" customWidth="1"/>
    <col min="3" max="3" width="6.8515625" style="1" customWidth="1"/>
    <col min="4" max="4" width="6.421875" style="2" customWidth="1"/>
    <col min="5" max="5" width="10.7109375" style="2" customWidth="1"/>
    <col min="6" max="6" width="16.7109375" style="3" bestFit="1" customWidth="1"/>
    <col min="7" max="16384" width="9.140625" style="4" customWidth="1"/>
  </cols>
  <sheetData>
    <row r="1" spans="1:2" ht="11.25">
      <c r="A1" s="50" t="s">
        <v>68</v>
      </c>
      <c r="B1" s="51"/>
    </row>
    <row r="2" spans="1:2" ht="11.25">
      <c r="A2" s="54" t="s">
        <v>31</v>
      </c>
      <c r="B2" s="55"/>
    </row>
    <row r="3" spans="1:2" ht="11.25">
      <c r="A3" s="54" t="s">
        <v>30</v>
      </c>
      <c r="B3" s="55"/>
    </row>
    <row r="4" spans="1:3" ht="11.25">
      <c r="A4" s="54" t="s">
        <v>0</v>
      </c>
      <c r="B4" s="55"/>
      <c r="C4" s="1" t="s">
        <v>33</v>
      </c>
    </row>
    <row r="5" spans="1:4" ht="12" thickBot="1">
      <c r="A5" s="52" t="s">
        <v>57</v>
      </c>
      <c r="B5" s="53"/>
      <c r="C5" s="5"/>
      <c r="D5" s="5"/>
    </row>
    <row r="6" spans="1:26" ht="11.25">
      <c r="A6" s="6" t="s">
        <v>13</v>
      </c>
      <c r="B6" s="6"/>
      <c r="X6" s="7" t="s">
        <v>16</v>
      </c>
      <c r="Y6" s="7"/>
      <c r="Z6" s="7"/>
    </row>
    <row r="7" spans="1:26" ht="11.25">
      <c r="A7" s="8" t="s">
        <v>29</v>
      </c>
      <c r="B7" s="9">
        <v>20</v>
      </c>
      <c r="C7" s="10" t="s">
        <v>32</v>
      </c>
      <c r="D7" s="11"/>
      <c r="E7" s="11"/>
      <c r="X7" s="5"/>
      <c r="Y7" s="5"/>
      <c r="Z7" s="5"/>
    </row>
    <row r="8" spans="1:26" ht="11.25">
      <c r="A8" s="8" t="s">
        <v>22</v>
      </c>
      <c r="B8" s="12">
        <f>a+b</f>
        <v>40</v>
      </c>
      <c r="C8" s="13" t="s">
        <v>24</v>
      </c>
      <c r="D8" s="14"/>
      <c r="E8" s="11"/>
      <c r="X8" s="5"/>
      <c r="Y8" s="5"/>
      <c r="Z8" s="5"/>
    </row>
    <row r="9" spans="1:26" ht="11.25">
      <c r="A9" s="8" t="s">
        <v>23</v>
      </c>
      <c r="B9" s="9">
        <v>20</v>
      </c>
      <c r="C9" s="15" t="s">
        <v>25</v>
      </c>
      <c r="D9" s="14" t="e">
        <f>(F*(l^3-a^3)/(l-a)-Ra*(l-a)^2)/6</f>
        <v>#REF!</v>
      </c>
      <c r="E9" s="11"/>
      <c r="X9" s="5"/>
      <c r="Y9" s="5"/>
      <c r="Z9" s="5"/>
    </row>
    <row r="10" spans="1:26" ht="11.25">
      <c r="A10" s="8" t="s">
        <v>6</v>
      </c>
      <c r="B10" s="12" t="e">
        <f>l/100</f>
        <v>#REF!</v>
      </c>
      <c r="C10" s="15" t="s">
        <v>26</v>
      </c>
      <c r="D10" s="14" t="e">
        <f>(F*(a^3-a*(l^3-a^3)/(l-a))+Ra*(l-a)^2*a)/6</f>
        <v>#REF!</v>
      </c>
      <c r="E10" s="11"/>
      <c r="X10" s="5"/>
      <c r="Y10" s="5"/>
      <c r="Z10" s="5"/>
    </row>
    <row r="11" spans="1:26" ht="11.25">
      <c r="A11" s="8" t="s">
        <v>2</v>
      </c>
      <c r="B11" s="9">
        <v>69000</v>
      </c>
      <c r="C11" s="10"/>
      <c r="D11" s="11"/>
      <c r="E11" s="11"/>
      <c r="X11" s="5"/>
      <c r="Y11" s="5"/>
      <c r="Z11" s="5"/>
    </row>
    <row r="12" spans="1:26" ht="11.25">
      <c r="A12" s="8" t="s">
        <v>54</v>
      </c>
      <c r="B12" s="9">
        <v>2630</v>
      </c>
      <c r="C12" s="10"/>
      <c r="D12" s="11"/>
      <c r="E12" s="11"/>
      <c r="X12" s="5"/>
      <c r="Y12" s="5"/>
      <c r="Z12" s="5"/>
    </row>
    <row r="13" spans="1:26" ht="11.25">
      <c r="A13" s="8" t="s">
        <v>14</v>
      </c>
      <c r="B13" s="9">
        <v>6</v>
      </c>
      <c r="C13" s="10"/>
      <c r="D13" s="11"/>
      <c r="E13" s="11"/>
      <c r="X13" s="5"/>
      <c r="Y13" s="5"/>
      <c r="Z13" s="5"/>
    </row>
    <row r="14" spans="1:26" ht="11.25">
      <c r="A14" s="8" t="s">
        <v>3</v>
      </c>
      <c r="B14" s="16">
        <f>PI()*Dshaft^4/64</f>
        <v>63.61725123519331</v>
      </c>
      <c r="C14" s="17"/>
      <c r="D14" s="17"/>
      <c r="E14" s="11"/>
      <c r="X14" s="5"/>
      <c r="Y14" s="5"/>
      <c r="Z14" s="5"/>
    </row>
    <row r="15" spans="1:26" ht="11.25">
      <c r="A15" s="8" t="s">
        <v>12</v>
      </c>
      <c r="B15" s="12">
        <f>Dshaft/2</f>
        <v>3</v>
      </c>
      <c r="C15" s="17"/>
      <c r="D15" s="17"/>
      <c r="E15" s="18"/>
      <c r="X15" s="5"/>
      <c r="Y15" s="5"/>
      <c r="Z15" s="5"/>
    </row>
    <row r="16" spans="1:5" ht="11.25">
      <c r="A16" s="19" t="s">
        <v>15</v>
      </c>
      <c r="B16" s="12"/>
      <c r="C16" s="17"/>
      <c r="D16" s="17"/>
      <c r="E16" s="18"/>
    </row>
    <row r="17" spans="1:5" ht="11.25">
      <c r="A17" s="20" t="s">
        <v>18</v>
      </c>
      <c r="B17" s="21">
        <f>Dshaft</f>
        <v>6</v>
      </c>
      <c r="C17" s="17"/>
      <c r="D17" s="17"/>
      <c r="E17" s="18"/>
    </row>
    <row r="18" spans="1:5" ht="11.25">
      <c r="A18" s="20" t="s">
        <v>52</v>
      </c>
      <c r="B18" s="9">
        <v>1</v>
      </c>
      <c r="C18" s="17"/>
      <c r="D18" s="17"/>
      <c r="E18" s="18"/>
    </row>
    <row r="19" spans="1:5" ht="11.25">
      <c r="A19" s="20" t="s">
        <v>19</v>
      </c>
      <c r="B19" s="9">
        <v>2000</v>
      </c>
      <c r="C19" s="17"/>
      <c r="D19" s="17"/>
      <c r="E19" s="18"/>
    </row>
    <row r="20" spans="1:5" ht="11.25">
      <c r="A20" s="8" t="s">
        <v>27</v>
      </c>
      <c r="B20" s="9">
        <v>0.1</v>
      </c>
      <c r="C20" s="17"/>
      <c r="D20" s="17"/>
      <c r="E20" s="18"/>
    </row>
    <row r="21" spans="1:5" ht="11.25">
      <c r="A21" s="22" t="s">
        <v>38</v>
      </c>
      <c r="B21" s="23">
        <f>-(-Lb/(Dshaft-dc)+SQRT((Lb/(Dshaft-dc))^2-4*(Dshaft/(Dshaft-dc)-1)))/2</f>
        <v>0.016949152542372836</v>
      </c>
      <c r="C21" s="17"/>
      <c r="D21" s="17"/>
      <c r="E21" s="18"/>
    </row>
    <row r="22" spans="1:5" ht="11.25">
      <c r="A22" s="24" t="s">
        <v>42</v>
      </c>
      <c r="B22" s="25">
        <v>1800</v>
      </c>
      <c r="C22" s="17"/>
      <c r="D22" s="17"/>
      <c r="E22" s="18"/>
    </row>
    <row r="23" spans="1:5" ht="11.25">
      <c r="A23" s="24" t="s">
        <v>43</v>
      </c>
      <c r="B23" s="25">
        <v>3500</v>
      </c>
      <c r="C23" s="17"/>
      <c r="D23" s="17"/>
      <c r="E23" s="18"/>
    </row>
    <row r="24" spans="1:5" ht="11.25">
      <c r="A24" s="26" t="s">
        <v>44</v>
      </c>
      <c r="B24" s="21">
        <v>30</v>
      </c>
      <c r="C24" s="17"/>
      <c r="D24" s="17"/>
      <c r="E24" s="18"/>
    </row>
    <row r="25" spans="1:5" ht="11.25">
      <c r="A25" s="20" t="s">
        <v>17</v>
      </c>
      <c r="B25" s="12">
        <f>Eb*Lb*Dshaft/tbear</f>
        <v>72000</v>
      </c>
      <c r="C25" s="17"/>
      <c r="D25" s="17"/>
      <c r="E25" s="18"/>
    </row>
    <row r="26" spans="1:5" ht="11.25">
      <c r="A26" s="27" t="s">
        <v>39</v>
      </c>
      <c r="B26" s="12"/>
      <c r="C26" s="17"/>
      <c r="D26" s="17"/>
      <c r="E26" s="18"/>
    </row>
    <row r="27" spans="1:5" ht="11.25">
      <c r="A27" s="20" t="s">
        <v>40</v>
      </c>
      <c r="B27" s="12">
        <v>10000</v>
      </c>
      <c r="C27" s="17"/>
      <c r="D27" s="17"/>
      <c r="E27" s="18"/>
    </row>
    <row r="28" spans="1:8" ht="11.25">
      <c r="A28" s="28" t="s">
        <v>4</v>
      </c>
      <c r="B28" s="9"/>
      <c r="C28" s="10"/>
      <c r="D28" s="11"/>
      <c r="E28" s="11"/>
      <c r="H28" s="5"/>
    </row>
    <row r="29" spans="1:5" ht="11.25">
      <c r="A29" s="8" t="s">
        <v>1</v>
      </c>
      <c r="B29" s="9">
        <v>10</v>
      </c>
      <c r="C29" s="10"/>
      <c r="D29" s="11"/>
      <c r="E29" s="11"/>
    </row>
    <row r="30" spans="1:5" ht="11.25">
      <c r="A30" s="8" t="s">
        <v>36</v>
      </c>
      <c r="B30" s="9">
        <v>100</v>
      </c>
      <c r="C30" s="10"/>
      <c r="D30" s="11"/>
      <c r="E30" s="11"/>
    </row>
    <row r="31" spans="1:5" ht="11.25">
      <c r="A31" s="8" t="s">
        <v>53</v>
      </c>
      <c r="B31" s="29" t="e">
        <f>3.142^2*SQRT(E*I/((PI()*Dshaft^2/4)*rho*(l/1000)^4))*(60/(2*PI()))</f>
        <v>#REF!</v>
      </c>
      <c r="C31" s="10"/>
      <c r="D31" s="11"/>
      <c r="E31" s="11"/>
    </row>
    <row r="32" spans="1:5" ht="11.25">
      <c r="A32" s="8" t="s">
        <v>47</v>
      </c>
      <c r="B32" s="30">
        <f>w*2*PI()/60</f>
        <v>10.471975511965978</v>
      </c>
      <c r="C32" s="10"/>
      <c r="D32" s="11"/>
      <c r="E32" s="11"/>
    </row>
    <row r="33" spans="1:5" ht="11.25">
      <c r="A33" s="8" t="s">
        <v>34</v>
      </c>
      <c r="B33" s="31" t="e">
        <f>MIN(F62:F162)</f>
        <v>#REF!</v>
      </c>
      <c r="C33" s="10"/>
      <c r="D33" s="11"/>
      <c r="E33" s="11"/>
    </row>
    <row r="34" spans="1:5" ht="11.25">
      <c r="A34" s="8" t="s">
        <v>35</v>
      </c>
      <c r="B34" s="31" t="e">
        <f>MAX(E62:E162)</f>
        <v>#REF!</v>
      </c>
      <c r="C34" s="10"/>
      <c r="D34" s="11"/>
      <c r="E34" s="11"/>
    </row>
    <row r="35" spans="1:5" ht="11.25">
      <c r="A35" s="28" t="s">
        <v>20</v>
      </c>
      <c r="B35" s="12"/>
      <c r="C35" s="10"/>
      <c r="D35" s="11"/>
      <c r="E35" s="11"/>
    </row>
    <row r="36" spans="1:5" ht="12.75">
      <c r="A36" s="8" t="s">
        <v>58</v>
      </c>
      <c r="B36" s="32" t="e">
        <f>F*l/(l-a)</f>
        <v>#REF!</v>
      </c>
      <c r="C36" s="10"/>
      <c r="D36" s="11"/>
      <c r="E36" s="11"/>
    </row>
    <row r="37" spans="1:5" ht="12.75">
      <c r="A37" s="8" t="s">
        <v>59</v>
      </c>
      <c r="B37" s="32" t="e">
        <f>-F*a/(l-a)</f>
        <v>#REF!</v>
      </c>
      <c r="C37" s="10"/>
      <c r="D37" s="11"/>
      <c r="E37" s="11"/>
    </row>
    <row r="38" spans="1:5" ht="11.25">
      <c r="A38" s="19" t="s">
        <v>21</v>
      </c>
      <c r="B38" s="12"/>
      <c r="C38" s="10"/>
      <c r="D38" s="11"/>
      <c r="E38" s="11"/>
    </row>
    <row r="39" spans="1:5" ht="12.75">
      <c r="A39" s="33" t="s">
        <v>60</v>
      </c>
      <c r="B39" s="31" t="e">
        <f>(-F*a^2/2+C_3)/(E*I)</f>
        <v>#REF!</v>
      </c>
      <c r="C39" s="10"/>
      <c r="D39" s="34"/>
      <c r="E39" s="11"/>
    </row>
    <row r="40" spans="1:5" ht="12.75">
      <c r="A40" s="33" t="s">
        <v>61</v>
      </c>
      <c r="B40" s="31" t="e">
        <f>(-F*l^2/2+Ra*(l-a)^2/2+C_3)/(E*I)</f>
        <v>#REF!</v>
      </c>
      <c r="C40" s="10"/>
      <c r="D40" s="34"/>
      <c r="E40" s="11"/>
    </row>
    <row r="41" spans="1:5" ht="11.25">
      <c r="A41" s="33" t="s">
        <v>62</v>
      </c>
      <c r="B41" s="31" t="e">
        <f>C_3/(E*I)</f>
        <v>#REF!</v>
      </c>
      <c r="C41" s="10"/>
      <c r="D41" s="11"/>
      <c r="E41" s="11"/>
    </row>
    <row r="42" spans="1:5" ht="12.75">
      <c r="A42" s="33" t="s">
        <v>63</v>
      </c>
      <c r="B42" s="31" t="e">
        <f>(-F*a^3/6+C_3*a+C_4)/(E*I)</f>
        <v>#REF!</v>
      </c>
      <c r="C42" s="10"/>
      <c r="D42" s="11"/>
      <c r="E42" s="11"/>
    </row>
    <row r="43" spans="1:5" ht="12.75">
      <c r="A43" s="33" t="s">
        <v>64</v>
      </c>
      <c r="B43" s="31" t="e">
        <f>(-F*l^3/6+Ra*(l-a)^3/6+C_3*l+C_4)/(E*I)</f>
        <v>#REF!</v>
      </c>
      <c r="C43" s="10"/>
      <c r="D43" s="11"/>
      <c r="E43" s="11"/>
    </row>
    <row r="44" spans="1:5" ht="11.25">
      <c r="A44" s="33" t="s">
        <v>65</v>
      </c>
      <c r="B44" s="31" t="e">
        <f>C_4/(E*I)</f>
        <v>#REF!</v>
      </c>
      <c r="C44" s="34"/>
      <c r="D44" s="11"/>
      <c r="E44" s="11"/>
    </row>
    <row r="45" spans="1:5" ht="11.25">
      <c r="A45" s="28" t="s">
        <v>41</v>
      </c>
      <c r="B45" s="35"/>
      <c r="C45" s="10"/>
      <c r="D45" s="11"/>
      <c r="E45" s="11"/>
    </row>
    <row r="46" spans="1:5" ht="12.75">
      <c r="A46" s="33" t="s">
        <v>66</v>
      </c>
      <c r="B46" s="31" t="e">
        <f>-Ra/(1/(1/Kbear+1/kstruct))</f>
        <v>#REF!</v>
      </c>
      <c r="C46" s="10"/>
      <c r="D46" s="11"/>
      <c r="E46" s="11"/>
    </row>
    <row r="47" spans="1:5" ht="12.75">
      <c r="A47" s="33" t="s">
        <v>67</v>
      </c>
      <c r="B47" s="31" t="e">
        <f>-Rb/(1/(1/Kbear+1/kstruct))</f>
        <v>#REF!</v>
      </c>
      <c r="C47" s="34"/>
      <c r="D47" s="11"/>
      <c r="E47" s="11"/>
    </row>
    <row r="48" spans="1:2" ht="11.25">
      <c r="A48" s="26" t="s">
        <v>28</v>
      </c>
      <c r="B48" s="36" t="e">
        <f>(dbb-dab)/(l-a)</f>
        <v>#REF!</v>
      </c>
    </row>
    <row r="49" spans="1:2" ht="11.25">
      <c r="A49" s="26" t="s">
        <v>37</v>
      </c>
      <c r="B49" s="36" t="e">
        <f>dab-a*slopebear</f>
        <v>#REF!</v>
      </c>
    </row>
    <row r="50" spans="1:4" ht="11.25">
      <c r="A50" s="58" t="s">
        <v>50</v>
      </c>
      <c r="B50" s="59"/>
      <c r="C50" s="57" t="s">
        <v>49</v>
      </c>
      <c r="D50" s="56" t="s">
        <v>48</v>
      </c>
    </row>
    <row r="51" spans="1:4" ht="11.25">
      <c r="A51" s="60"/>
      <c r="B51" s="61"/>
      <c r="C51" s="57"/>
      <c r="D51" s="56"/>
    </row>
    <row r="52" spans="1:4" ht="11.25">
      <c r="A52" s="8" t="s">
        <v>51</v>
      </c>
      <c r="B52" s="16" t="e">
        <f>(df+ds)</f>
        <v>#REF!</v>
      </c>
      <c r="C52" s="62"/>
      <c r="D52" s="63"/>
    </row>
    <row r="53" spans="1:4" ht="11.25">
      <c r="A53" s="26" t="s">
        <v>55</v>
      </c>
      <c r="B53" s="37" t="e">
        <f>1000*(ts+tf)</f>
        <v>#REF!</v>
      </c>
      <c r="C53" s="64"/>
      <c r="D53" s="65"/>
    </row>
    <row r="54" spans="1:4" ht="11.25">
      <c r="A54" s="8" t="s">
        <v>56</v>
      </c>
      <c r="B54" s="16" t="e">
        <f>1000*(ts+ta)</f>
        <v>#REF!</v>
      </c>
      <c r="C54" s="38" t="e">
        <f>IF(tallow&gt;tmax,"OK","NO!")</f>
        <v>#REF!</v>
      </c>
      <c r="D54" s="39" t="e">
        <f>tallow/tmax</f>
        <v>#REF!</v>
      </c>
    </row>
    <row r="55" spans="1:4" ht="11.25">
      <c r="A55" s="8" t="s">
        <v>45</v>
      </c>
      <c r="B55" s="16" t="e">
        <f>Ra/(Lb*Dshaft)</f>
        <v>#REF!</v>
      </c>
      <c r="C55" s="38" t="e">
        <f>IF(qmax&gt;qappmax,"OK","NO!")</f>
        <v>#REF!</v>
      </c>
      <c r="D55" s="39" t="e">
        <f>qmax/qappmax</f>
        <v>#REF!</v>
      </c>
    </row>
    <row r="56" spans="1:4" ht="11.25">
      <c r="A56" s="8" t="s">
        <v>46</v>
      </c>
      <c r="B56" s="16" t="e">
        <f>qappmax*vshaft</f>
        <v>#REF!</v>
      </c>
      <c r="C56" s="38" t="e">
        <f>IF(PVmax&gt;PVappmax,"OK","NO!")</f>
        <v>#REF!</v>
      </c>
      <c r="D56" s="39" t="e">
        <f>PVmax/PVappmax</f>
        <v>#REF!</v>
      </c>
    </row>
    <row r="61" spans="1:6" ht="11.25">
      <c r="A61" s="40" t="s">
        <v>5</v>
      </c>
      <c r="B61" s="41" t="s">
        <v>7</v>
      </c>
      <c r="C61" s="42" t="s">
        <v>8</v>
      </c>
      <c r="D61" s="43" t="s">
        <v>9</v>
      </c>
      <c r="E61" s="43" t="s">
        <v>11</v>
      </c>
      <c r="F61" s="44" t="s">
        <v>10</v>
      </c>
    </row>
    <row r="62" spans="1:6" ht="11.25">
      <c r="A62" s="4">
        <v>0</v>
      </c>
      <c r="B62" s="1" t="e">
        <f aca="true" t="shared" si="0" ref="B62:B93">Ra-F*IF(A62&gt;af,1,0)-wa*IF(A62&gt;aw,A62-aw,0)-(wL-wa)*IF(A62&gt;aw,(A62-aw)^2,0)/(2*(l-aw))</f>
        <v>#REF!</v>
      </c>
      <c r="C62" s="1" t="e">
        <f aca="true" t="shared" si="1" ref="C62:C93">-F*A62+Ra*IF((A62-a)&gt;0,(A62-a),0)</f>
        <v>#REF!</v>
      </c>
      <c r="D62" s="3" t="e">
        <f>C62*cc/I</f>
        <v>#REF!</v>
      </c>
      <c r="E62" s="45" t="e">
        <f aca="true" t="shared" si="2" ref="E62:E93">(-F*A62^2/2+Ra*(IF((A62-a)&gt;0,(A62-a),0))^2/2+C_3)/(E*I)</f>
        <v>#REF!</v>
      </c>
      <c r="F62" s="46" t="e">
        <f aca="true" t="shared" si="3" ref="F62:F93">(-F*A62^3/6+Ra*(IF((A62-a)&gt;0,(A62-a),0))^3/6+C_3*A62+C_4)/(E*I)</f>
        <v>#REF!</v>
      </c>
    </row>
    <row r="63" spans="1:6" ht="11.25">
      <c r="A63" s="4" t="e">
        <f aca="true" t="shared" si="4" ref="A63:A94">A62+Linc</f>
        <v>#REF!</v>
      </c>
      <c r="B63" s="1" t="e">
        <f t="shared" si="0"/>
        <v>#REF!</v>
      </c>
      <c r="C63" s="1" t="e">
        <f t="shared" si="1"/>
        <v>#REF!</v>
      </c>
      <c r="D63" s="3" t="e">
        <f aca="true" t="shared" si="5" ref="D63:D94">C63*cc/I</f>
        <v>#REF!</v>
      </c>
      <c r="E63" s="45" t="e">
        <f t="shared" si="2"/>
        <v>#REF!</v>
      </c>
      <c r="F63" s="46" t="e">
        <f t="shared" si="3"/>
        <v>#REF!</v>
      </c>
    </row>
    <row r="64" spans="1:6" ht="11.25">
      <c r="A64" s="4" t="e">
        <f t="shared" si="4"/>
        <v>#REF!</v>
      </c>
      <c r="B64" s="1" t="e">
        <f t="shared" si="0"/>
        <v>#REF!</v>
      </c>
      <c r="C64" s="1" t="e">
        <f t="shared" si="1"/>
        <v>#REF!</v>
      </c>
      <c r="D64" s="3" t="e">
        <f t="shared" si="5"/>
        <v>#REF!</v>
      </c>
      <c r="E64" s="45" t="e">
        <f t="shared" si="2"/>
        <v>#REF!</v>
      </c>
      <c r="F64" s="46" t="e">
        <f t="shared" si="3"/>
        <v>#REF!</v>
      </c>
    </row>
    <row r="65" spans="1:6" ht="11.25">
      <c r="A65" s="4" t="e">
        <f t="shared" si="4"/>
        <v>#REF!</v>
      </c>
      <c r="B65" s="1" t="e">
        <f t="shared" si="0"/>
        <v>#REF!</v>
      </c>
      <c r="C65" s="1" t="e">
        <f t="shared" si="1"/>
        <v>#REF!</v>
      </c>
      <c r="D65" s="3" t="e">
        <f t="shared" si="5"/>
        <v>#REF!</v>
      </c>
      <c r="E65" s="45" t="e">
        <f t="shared" si="2"/>
        <v>#REF!</v>
      </c>
      <c r="F65" s="46" t="e">
        <f t="shared" si="3"/>
        <v>#REF!</v>
      </c>
    </row>
    <row r="66" spans="1:6" ht="11.25">
      <c r="A66" s="4" t="e">
        <f t="shared" si="4"/>
        <v>#REF!</v>
      </c>
      <c r="B66" s="1" t="e">
        <f t="shared" si="0"/>
        <v>#REF!</v>
      </c>
      <c r="C66" s="1" t="e">
        <f t="shared" si="1"/>
        <v>#REF!</v>
      </c>
      <c r="D66" s="3" t="e">
        <f t="shared" si="5"/>
        <v>#REF!</v>
      </c>
      <c r="E66" s="45" t="e">
        <f t="shared" si="2"/>
        <v>#REF!</v>
      </c>
      <c r="F66" s="46" t="e">
        <f t="shared" si="3"/>
        <v>#REF!</v>
      </c>
    </row>
    <row r="67" spans="1:6" ht="11.25">
      <c r="A67" s="4" t="e">
        <f t="shared" si="4"/>
        <v>#REF!</v>
      </c>
      <c r="B67" s="1" t="e">
        <f t="shared" si="0"/>
        <v>#REF!</v>
      </c>
      <c r="C67" s="1" t="e">
        <f t="shared" si="1"/>
        <v>#REF!</v>
      </c>
      <c r="D67" s="3" t="e">
        <f t="shared" si="5"/>
        <v>#REF!</v>
      </c>
      <c r="E67" s="45" t="e">
        <f t="shared" si="2"/>
        <v>#REF!</v>
      </c>
      <c r="F67" s="46" t="e">
        <f t="shared" si="3"/>
        <v>#REF!</v>
      </c>
    </row>
    <row r="68" spans="1:6" ht="11.25">
      <c r="A68" s="4" t="e">
        <f t="shared" si="4"/>
        <v>#REF!</v>
      </c>
      <c r="B68" s="1" t="e">
        <f t="shared" si="0"/>
        <v>#REF!</v>
      </c>
      <c r="C68" s="1" t="e">
        <f t="shared" si="1"/>
        <v>#REF!</v>
      </c>
      <c r="D68" s="3" t="e">
        <f t="shared" si="5"/>
        <v>#REF!</v>
      </c>
      <c r="E68" s="45" t="e">
        <f t="shared" si="2"/>
        <v>#REF!</v>
      </c>
      <c r="F68" s="46" t="e">
        <f t="shared" si="3"/>
        <v>#REF!</v>
      </c>
    </row>
    <row r="69" spans="1:6" ht="11.25">
      <c r="A69" s="4" t="e">
        <f t="shared" si="4"/>
        <v>#REF!</v>
      </c>
      <c r="B69" s="1" t="e">
        <f t="shared" si="0"/>
        <v>#REF!</v>
      </c>
      <c r="C69" s="1" t="e">
        <f t="shared" si="1"/>
        <v>#REF!</v>
      </c>
      <c r="D69" s="3" t="e">
        <f t="shared" si="5"/>
        <v>#REF!</v>
      </c>
      <c r="E69" s="45" t="e">
        <f t="shared" si="2"/>
        <v>#REF!</v>
      </c>
      <c r="F69" s="46" t="e">
        <f t="shared" si="3"/>
        <v>#REF!</v>
      </c>
    </row>
    <row r="70" spans="1:6" ht="11.25">
      <c r="A70" s="4" t="e">
        <f t="shared" si="4"/>
        <v>#REF!</v>
      </c>
      <c r="B70" s="1" t="e">
        <f t="shared" si="0"/>
        <v>#REF!</v>
      </c>
      <c r="C70" s="1" t="e">
        <f t="shared" si="1"/>
        <v>#REF!</v>
      </c>
      <c r="D70" s="3" t="e">
        <f t="shared" si="5"/>
        <v>#REF!</v>
      </c>
      <c r="E70" s="45" t="e">
        <f t="shared" si="2"/>
        <v>#REF!</v>
      </c>
      <c r="F70" s="46" t="e">
        <f t="shared" si="3"/>
        <v>#REF!</v>
      </c>
    </row>
    <row r="71" spans="1:6" ht="11.25">
      <c r="A71" s="4" t="e">
        <f t="shared" si="4"/>
        <v>#REF!</v>
      </c>
      <c r="B71" s="1" t="e">
        <f t="shared" si="0"/>
        <v>#REF!</v>
      </c>
      <c r="C71" s="1" t="e">
        <f t="shared" si="1"/>
        <v>#REF!</v>
      </c>
      <c r="D71" s="3" t="e">
        <f t="shared" si="5"/>
        <v>#REF!</v>
      </c>
      <c r="E71" s="45" t="e">
        <f t="shared" si="2"/>
        <v>#REF!</v>
      </c>
      <c r="F71" s="46" t="e">
        <f t="shared" si="3"/>
        <v>#REF!</v>
      </c>
    </row>
    <row r="72" spans="1:6" ht="11.25">
      <c r="A72" s="4" t="e">
        <f t="shared" si="4"/>
        <v>#REF!</v>
      </c>
      <c r="B72" s="1" t="e">
        <f t="shared" si="0"/>
        <v>#REF!</v>
      </c>
      <c r="C72" s="1" t="e">
        <f t="shared" si="1"/>
        <v>#REF!</v>
      </c>
      <c r="D72" s="3" t="e">
        <f t="shared" si="5"/>
        <v>#REF!</v>
      </c>
      <c r="E72" s="45" t="e">
        <f t="shared" si="2"/>
        <v>#REF!</v>
      </c>
      <c r="F72" s="46" t="e">
        <f t="shared" si="3"/>
        <v>#REF!</v>
      </c>
    </row>
    <row r="73" spans="1:6" ht="11.25">
      <c r="A73" s="4" t="e">
        <f t="shared" si="4"/>
        <v>#REF!</v>
      </c>
      <c r="B73" s="1" t="e">
        <f t="shared" si="0"/>
        <v>#REF!</v>
      </c>
      <c r="C73" s="1" t="e">
        <f t="shared" si="1"/>
        <v>#REF!</v>
      </c>
      <c r="D73" s="3" t="e">
        <f t="shared" si="5"/>
        <v>#REF!</v>
      </c>
      <c r="E73" s="45" t="e">
        <f t="shared" si="2"/>
        <v>#REF!</v>
      </c>
      <c r="F73" s="46" t="e">
        <f t="shared" si="3"/>
        <v>#REF!</v>
      </c>
    </row>
    <row r="74" spans="1:6" ht="11.25">
      <c r="A74" s="4" t="e">
        <f t="shared" si="4"/>
        <v>#REF!</v>
      </c>
      <c r="B74" s="1" t="e">
        <f t="shared" si="0"/>
        <v>#REF!</v>
      </c>
      <c r="C74" s="1" t="e">
        <f t="shared" si="1"/>
        <v>#REF!</v>
      </c>
      <c r="D74" s="3" t="e">
        <f t="shared" si="5"/>
        <v>#REF!</v>
      </c>
      <c r="E74" s="45" t="e">
        <f t="shared" si="2"/>
        <v>#REF!</v>
      </c>
      <c r="F74" s="46" t="e">
        <f t="shared" si="3"/>
        <v>#REF!</v>
      </c>
    </row>
    <row r="75" spans="1:6" ht="11.25">
      <c r="A75" s="4" t="e">
        <f t="shared" si="4"/>
        <v>#REF!</v>
      </c>
      <c r="B75" s="1" t="e">
        <f t="shared" si="0"/>
        <v>#REF!</v>
      </c>
      <c r="C75" s="1" t="e">
        <f t="shared" si="1"/>
        <v>#REF!</v>
      </c>
      <c r="D75" s="3" t="e">
        <f t="shared" si="5"/>
        <v>#REF!</v>
      </c>
      <c r="E75" s="45" t="e">
        <f t="shared" si="2"/>
        <v>#REF!</v>
      </c>
      <c r="F75" s="46" t="e">
        <f t="shared" si="3"/>
        <v>#REF!</v>
      </c>
    </row>
    <row r="76" spans="1:6" ht="11.25">
      <c r="A76" s="4" t="e">
        <f t="shared" si="4"/>
        <v>#REF!</v>
      </c>
      <c r="B76" s="1" t="e">
        <f t="shared" si="0"/>
        <v>#REF!</v>
      </c>
      <c r="C76" s="1" t="e">
        <f t="shared" si="1"/>
        <v>#REF!</v>
      </c>
      <c r="D76" s="3" t="e">
        <f t="shared" si="5"/>
        <v>#REF!</v>
      </c>
      <c r="E76" s="45" t="e">
        <f t="shared" si="2"/>
        <v>#REF!</v>
      </c>
      <c r="F76" s="46" t="e">
        <f t="shared" si="3"/>
        <v>#REF!</v>
      </c>
    </row>
    <row r="77" spans="1:6" ht="11.25">
      <c r="A77" s="4" t="e">
        <f t="shared" si="4"/>
        <v>#REF!</v>
      </c>
      <c r="B77" s="1" t="e">
        <f t="shared" si="0"/>
        <v>#REF!</v>
      </c>
      <c r="C77" s="1" t="e">
        <f t="shared" si="1"/>
        <v>#REF!</v>
      </c>
      <c r="D77" s="3" t="e">
        <f t="shared" si="5"/>
        <v>#REF!</v>
      </c>
      <c r="E77" s="45" t="e">
        <f t="shared" si="2"/>
        <v>#REF!</v>
      </c>
      <c r="F77" s="46" t="e">
        <f t="shared" si="3"/>
        <v>#REF!</v>
      </c>
    </row>
    <row r="78" spans="1:6" ht="11.25">
      <c r="A78" s="4" t="e">
        <f t="shared" si="4"/>
        <v>#REF!</v>
      </c>
      <c r="B78" s="1" t="e">
        <f t="shared" si="0"/>
        <v>#REF!</v>
      </c>
      <c r="C78" s="1" t="e">
        <f t="shared" si="1"/>
        <v>#REF!</v>
      </c>
      <c r="D78" s="3" t="e">
        <f t="shared" si="5"/>
        <v>#REF!</v>
      </c>
      <c r="E78" s="45" t="e">
        <f t="shared" si="2"/>
        <v>#REF!</v>
      </c>
      <c r="F78" s="46" t="e">
        <f t="shared" si="3"/>
        <v>#REF!</v>
      </c>
    </row>
    <row r="79" spans="1:6" ht="11.25">
      <c r="A79" s="4" t="e">
        <f t="shared" si="4"/>
        <v>#REF!</v>
      </c>
      <c r="B79" s="1" t="e">
        <f t="shared" si="0"/>
        <v>#REF!</v>
      </c>
      <c r="C79" s="1" t="e">
        <f t="shared" si="1"/>
        <v>#REF!</v>
      </c>
      <c r="D79" s="3" t="e">
        <f t="shared" si="5"/>
        <v>#REF!</v>
      </c>
      <c r="E79" s="45" t="e">
        <f t="shared" si="2"/>
        <v>#REF!</v>
      </c>
      <c r="F79" s="46" t="e">
        <f t="shared" si="3"/>
        <v>#REF!</v>
      </c>
    </row>
    <row r="80" spans="1:6" ht="11.25">
      <c r="A80" s="4" t="e">
        <f t="shared" si="4"/>
        <v>#REF!</v>
      </c>
      <c r="B80" s="1" t="e">
        <f t="shared" si="0"/>
        <v>#REF!</v>
      </c>
      <c r="C80" s="1" t="e">
        <f t="shared" si="1"/>
        <v>#REF!</v>
      </c>
      <c r="D80" s="3" t="e">
        <f t="shared" si="5"/>
        <v>#REF!</v>
      </c>
      <c r="E80" s="45" t="e">
        <f t="shared" si="2"/>
        <v>#REF!</v>
      </c>
      <c r="F80" s="46" t="e">
        <f t="shared" si="3"/>
        <v>#REF!</v>
      </c>
    </row>
    <row r="81" spans="1:6" ht="11.25">
      <c r="A81" s="4" t="e">
        <f t="shared" si="4"/>
        <v>#REF!</v>
      </c>
      <c r="B81" s="1" t="e">
        <f t="shared" si="0"/>
        <v>#REF!</v>
      </c>
      <c r="C81" s="1" t="e">
        <f t="shared" si="1"/>
        <v>#REF!</v>
      </c>
      <c r="D81" s="3" t="e">
        <f t="shared" si="5"/>
        <v>#REF!</v>
      </c>
      <c r="E81" s="45" t="e">
        <f t="shared" si="2"/>
        <v>#REF!</v>
      </c>
      <c r="F81" s="46" t="e">
        <f t="shared" si="3"/>
        <v>#REF!</v>
      </c>
    </row>
    <row r="82" spans="1:6" ht="11.25">
      <c r="A82" s="4" t="e">
        <f t="shared" si="4"/>
        <v>#REF!</v>
      </c>
      <c r="B82" s="1" t="e">
        <f t="shared" si="0"/>
        <v>#REF!</v>
      </c>
      <c r="C82" s="1" t="e">
        <f t="shared" si="1"/>
        <v>#REF!</v>
      </c>
      <c r="D82" s="3" t="e">
        <f t="shared" si="5"/>
        <v>#REF!</v>
      </c>
      <c r="E82" s="45" t="e">
        <f t="shared" si="2"/>
        <v>#REF!</v>
      </c>
      <c r="F82" s="46" t="e">
        <f t="shared" si="3"/>
        <v>#REF!</v>
      </c>
    </row>
    <row r="83" spans="1:6" ht="11.25">
      <c r="A83" s="4" t="e">
        <f t="shared" si="4"/>
        <v>#REF!</v>
      </c>
      <c r="B83" s="1" t="e">
        <f t="shared" si="0"/>
        <v>#REF!</v>
      </c>
      <c r="C83" s="1" t="e">
        <f t="shared" si="1"/>
        <v>#REF!</v>
      </c>
      <c r="D83" s="3" t="e">
        <f t="shared" si="5"/>
        <v>#REF!</v>
      </c>
      <c r="E83" s="45" t="e">
        <f t="shared" si="2"/>
        <v>#REF!</v>
      </c>
      <c r="F83" s="46" t="e">
        <f t="shared" si="3"/>
        <v>#REF!</v>
      </c>
    </row>
    <row r="84" spans="1:6" ht="11.25">
      <c r="A84" s="4" t="e">
        <f t="shared" si="4"/>
        <v>#REF!</v>
      </c>
      <c r="B84" s="1" t="e">
        <f t="shared" si="0"/>
        <v>#REF!</v>
      </c>
      <c r="C84" s="1" t="e">
        <f t="shared" si="1"/>
        <v>#REF!</v>
      </c>
      <c r="D84" s="3" t="e">
        <f t="shared" si="5"/>
        <v>#REF!</v>
      </c>
      <c r="E84" s="45" t="e">
        <f t="shared" si="2"/>
        <v>#REF!</v>
      </c>
      <c r="F84" s="46" t="e">
        <f t="shared" si="3"/>
        <v>#REF!</v>
      </c>
    </row>
    <row r="85" spans="1:6" ht="11.25">
      <c r="A85" s="4" t="e">
        <f t="shared" si="4"/>
        <v>#REF!</v>
      </c>
      <c r="B85" s="1" t="e">
        <f t="shared" si="0"/>
        <v>#REF!</v>
      </c>
      <c r="C85" s="1" t="e">
        <f t="shared" si="1"/>
        <v>#REF!</v>
      </c>
      <c r="D85" s="3" t="e">
        <f t="shared" si="5"/>
        <v>#REF!</v>
      </c>
      <c r="E85" s="45" t="e">
        <f t="shared" si="2"/>
        <v>#REF!</v>
      </c>
      <c r="F85" s="46" t="e">
        <f t="shared" si="3"/>
        <v>#REF!</v>
      </c>
    </row>
    <row r="86" spans="1:6" ht="11.25">
      <c r="A86" s="4" t="e">
        <f t="shared" si="4"/>
        <v>#REF!</v>
      </c>
      <c r="B86" s="1" t="e">
        <f t="shared" si="0"/>
        <v>#REF!</v>
      </c>
      <c r="C86" s="1" t="e">
        <f t="shared" si="1"/>
        <v>#REF!</v>
      </c>
      <c r="D86" s="3" t="e">
        <f t="shared" si="5"/>
        <v>#REF!</v>
      </c>
      <c r="E86" s="45" t="e">
        <f t="shared" si="2"/>
        <v>#REF!</v>
      </c>
      <c r="F86" s="46" t="e">
        <f t="shared" si="3"/>
        <v>#REF!</v>
      </c>
    </row>
    <row r="87" spans="1:6" ht="11.25">
      <c r="A87" s="4" t="e">
        <f t="shared" si="4"/>
        <v>#REF!</v>
      </c>
      <c r="B87" s="1" t="e">
        <f t="shared" si="0"/>
        <v>#REF!</v>
      </c>
      <c r="C87" s="1" t="e">
        <f t="shared" si="1"/>
        <v>#REF!</v>
      </c>
      <c r="D87" s="3" t="e">
        <f t="shared" si="5"/>
        <v>#REF!</v>
      </c>
      <c r="E87" s="45" t="e">
        <f t="shared" si="2"/>
        <v>#REF!</v>
      </c>
      <c r="F87" s="46" t="e">
        <f t="shared" si="3"/>
        <v>#REF!</v>
      </c>
    </row>
    <row r="88" spans="1:6" ht="11.25">
      <c r="A88" s="4" t="e">
        <f t="shared" si="4"/>
        <v>#REF!</v>
      </c>
      <c r="B88" s="1" t="e">
        <f t="shared" si="0"/>
        <v>#REF!</v>
      </c>
      <c r="C88" s="1" t="e">
        <f t="shared" si="1"/>
        <v>#REF!</v>
      </c>
      <c r="D88" s="3" t="e">
        <f t="shared" si="5"/>
        <v>#REF!</v>
      </c>
      <c r="E88" s="45" t="e">
        <f t="shared" si="2"/>
        <v>#REF!</v>
      </c>
      <c r="F88" s="46" t="e">
        <f t="shared" si="3"/>
        <v>#REF!</v>
      </c>
    </row>
    <row r="89" spans="1:6" ht="11.25">
      <c r="A89" s="4" t="e">
        <f t="shared" si="4"/>
        <v>#REF!</v>
      </c>
      <c r="B89" s="1" t="e">
        <f t="shared" si="0"/>
        <v>#REF!</v>
      </c>
      <c r="C89" s="1" t="e">
        <f t="shared" si="1"/>
        <v>#REF!</v>
      </c>
      <c r="D89" s="3" t="e">
        <f t="shared" si="5"/>
        <v>#REF!</v>
      </c>
      <c r="E89" s="45" t="e">
        <f t="shared" si="2"/>
        <v>#REF!</v>
      </c>
      <c r="F89" s="46" t="e">
        <f t="shared" si="3"/>
        <v>#REF!</v>
      </c>
    </row>
    <row r="90" spans="1:6" ht="11.25">
      <c r="A90" s="4" t="e">
        <f t="shared" si="4"/>
        <v>#REF!</v>
      </c>
      <c r="B90" s="1" t="e">
        <f t="shared" si="0"/>
        <v>#REF!</v>
      </c>
      <c r="C90" s="1" t="e">
        <f t="shared" si="1"/>
        <v>#REF!</v>
      </c>
      <c r="D90" s="3" t="e">
        <f t="shared" si="5"/>
        <v>#REF!</v>
      </c>
      <c r="E90" s="45" t="e">
        <f t="shared" si="2"/>
        <v>#REF!</v>
      </c>
      <c r="F90" s="46" t="e">
        <f t="shared" si="3"/>
        <v>#REF!</v>
      </c>
    </row>
    <row r="91" spans="1:6" ht="11.25">
      <c r="A91" s="4" t="e">
        <f t="shared" si="4"/>
        <v>#REF!</v>
      </c>
      <c r="B91" s="1" t="e">
        <f t="shared" si="0"/>
        <v>#REF!</v>
      </c>
      <c r="C91" s="1" t="e">
        <f t="shared" si="1"/>
        <v>#REF!</v>
      </c>
      <c r="D91" s="3" t="e">
        <f t="shared" si="5"/>
        <v>#REF!</v>
      </c>
      <c r="E91" s="45" t="e">
        <f t="shared" si="2"/>
        <v>#REF!</v>
      </c>
      <c r="F91" s="46" t="e">
        <f t="shared" si="3"/>
        <v>#REF!</v>
      </c>
    </row>
    <row r="92" spans="1:6" ht="11.25">
      <c r="A92" s="4" t="e">
        <f t="shared" si="4"/>
        <v>#REF!</v>
      </c>
      <c r="B92" s="1" t="e">
        <f t="shared" si="0"/>
        <v>#REF!</v>
      </c>
      <c r="C92" s="1" t="e">
        <f t="shared" si="1"/>
        <v>#REF!</v>
      </c>
      <c r="D92" s="3" t="e">
        <f t="shared" si="5"/>
        <v>#REF!</v>
      </c>
      <c r="E92" s="45" t="e">
        <f t="shared" si="2"/>
        <v>#REF!</v>
      </c>
      <c r="F92" s="46" t="e">
        <f t="shared" si="3"/>
        <v>#REF!</v>
      </c>
    </row>
    <row r="93" spans="1:6" ht="11.25">
      <c r="A93" s="4" t="e">
        <f t="shared" si="4"/>
        <v>#REF!</v>
      </c>
      <c r="B93" s="1" t="e">
        <f t="shared" si="0"/>
        <v>#REF!</v>
      </c>
      <c r="C93" s="1" t="e">
        <f t="shared" si="1"/>
        <v>#REF!</v>
      </c>
      <c r="D93" s="3" t="e">
        <f t="shared" si="5"/>
        <v>#REF!</v>
      </c>
      <c r="E93" s="45" t="e">
        <f t="shared" si="2"/>
        <v>#REF!</v>
      </c>
      <c r="F93" s="46" t="e">
        <f t="shared" si="3"/>
        <v>#REF!</v>
      </c>
    </row>
    <row r="94" spans="1:6" ht="11.25">
      <c r="A94" s="4" t="e">
        <f t="shared" si="4"/>
        <v>#REF!</v>
      </c>
      <c r="B94" s="1" t="e">
        <f aca="true" t="shared" si="6" ref="B94:B125">Ra-F*IF(A94&gt;af,1,0)-wa*IF(A94&gt;aw,A94-aw,0)-(wL-wa)*IF(A94&gt;aw,(A94-aw)^2,0)/(2*(l-aw))</f>
        <v>#REF!</v>
      </c>
      <c r="C94" s="1" t="e">
        <f aca="true" t="shared" si="7" ref="C94:C125">-F*A94+Ra*IF((A94-a)&gt;0,(A94-a),0)</f>
        <v>#REF!</v>
      </c>
      <c r="D94" s="3" t="e">
        <f t="shared" si="5"/>
        <v>#REF!</v>
      </c>
      <c r="E94" s="45" t="e">
        <f aca="true" t="shared" si="8" ref="E94:E125">(-F*A94^2/2+Ra*(IF((A94-a)&gt;0,(A94-a),0))^2/2+C_3)/(E*I)</f>
        <v>#REF!</v>
      </c>
      <c r="F94" s="46" t="e">
        <f aca="true" t="shared" si="9" ref="F94:F125">(-F*A94^3/6+Ra*(IF((A94-a)&gt;0,(A94-a),0))^3/6+C_3*A94+C_4)/(E*I)</f>
        <v>#REF!</v>
      </c>
    </row>
    <row r="95" spans="1:6" ht="11.25">
      <c r="A95" s="4" t="e">
        <f aca="true" t="shared" si="10" ref="A95:A126">A94+Linc</f>
        <v>#REF!</v>
      </c>
      <c r="B95" s="1" t="e">
        <f t="shared" si="6"/>
        <v>#REF!</v>
      </c>
      <c r="C95" s="1" t="e">
        <f t="shared" si="7"/>
        <v>#REF!</v>
      </c>
      <c r="D95" s="3" t="e">
        <f aca="true" t="shared" si="11" ref="D95:D126">C95*cc/I</f>
        <v>#REF!</v>
      </c>
      <c r="E95" s="45" t="e">
        <f t="shared" si="8"/>
        <v>#REF!</v>
      </c>
      <c r="F95" s="46" t="e">
        <f t="shared" si="9"/>
        <v>#REF!</v>
      </c>
    </row>
    <row r="96" spans="1:6" ht="11.25">
      <c r="A96" s="4" t="e">
        <f t="shared" si="10"/>
        <v>#REF!</v>
      </c>
      <c r="B96" s="1" t="e">
        <f t="shared" si="6"/>
        <v>#REF!</v>
      </c>
      <c r="C96" s="1" t="e">
        <f t="shared" si="7"/>
        <v>#REF!</v>
      </c>
      <c r="D96" s="3" t="e">
        <f t="shared" si="11"/>
        <v>#REF!</v>
      </c>
      <c r="E96" s="45" t="e">
        <f t="shared" si="8"/>
        <v>#REF!</v>
      </c>
      <c r="F96" s="46" t="e">
        <f t="shared" si="9"/>
        <v>#REF!</v>
      </c>
    </row>
    <row r="97" spans="1:6" ht="11.25">
      <c r="A97" s="4" t="e">
        <f t="shared" si="10"/>
        <v>#REF!</v>
      </c>
      <c r="B97" s="1" t="e">
        <f t="shared" si="6"/>
        <v>#REF!</v>
      </c>
      <c r="C97" s="1" t="e">
        <f t="shared" si="7"/>
        <v>#REF!</v>
      </c>
      <c r="D97" s="3" t="e">
        <f t="shared" si="11"/>
        <v>#REF!</v>
      </c>
      <c r="E97" s="45" t="e">
        <f t="shared" si="8"/>
        <v>#REF!</v>
      </c>
      <c r="F97" s="46" t="e">
        <f t="shared" si="9"/>
        <v>#REF!</v>
      </c>
    </row>
    <row r="98" spans="1:10" ht="11.25">
      <c r="A98" s="4" t="e">
        <f t="shared" si="10"/>
        <v>#REF!</v>
      </c>
      <c r="B98" s="1" t="e">
        <f t="shared" si="6"/>
        <v>#REF!</v>
      </c>
      <c r="C98" s="1" t="e">
        <f t="shared" si="7"/>
        <v>#REF!</v>
      </c>
      <c r="D98" s="3" t="e">
        <f t="shared" si="11"/>
        <v>#REF!</v>
      </c>
      <c r="E98" s="45" t="e">
        <f t="shared" si="8"/>
        <v>#REF!</v>
      </c>
      <c r="F98" s="46" t="e">
        <f t="shared" si="9"/>
        <v>#REF!</v>
      </c>
      <c r="J98" s="5"/>
    </row>
    <row r="99" spans="1:6" ht="11.25">
      <c r="A99" s="4" t="e">
        <f t="shared" si="10"/>
        <v>#REF!</v>
      </c>
      <c r="B99" s="1" t="e">
        <f t="shared" si="6"/>
        <v>#REF!</v>
      </c>
      <c r="C99" s="1" t="e">
        <f t="shared" si="7"/>
        <v>#REF!</v>
      </c>
      <c r="D99" s="3" t="e">
        <f t="shared" si="11"/>
        <v>#REF!</v>
      </c>
      <c r="E99" s="45" t="e">
        <f t="shared" si="8"/>
        <v>#REF!</v>
      </c>
      <c r="F99" s="46" t="e">
        <f t="shared" si="9"/>
        <v>#REF!</v>
      </c>
    </row>
    <row r="100" spans="1:6" ht="11.25">
      <c r="A100" s="4" t="e">
        <f t="shared" si="10"/>
        <v>#REF!</v>
      </c>
      <c r="B100" s="1" t="e">
        <f t="shared" si="6"/>
        <v>#REF!</v>
      </c>
      <c r="C100" s="1" t="e">
        <f t="shared" si="7"/>
        <v>#REF!</v>
      </c>
      <c r="D100" s="3" t="e">
        <f t="shared" si="11"/>
        <v>#REF!</v>
      </c>
      <c r="E100" s="45" t="e">
        <f t="shared" si="8"/>
        <v>#REF!</v>
      </c>
      <c r="F100" s="46" t="e">
        <f t="shared" si="9"/>
        <v>#REF!</v>
      </c>
    </row>
    <row r="101" spans="1:6" ht="11.25">
      <c r="A101" s="4" t="e">
        <f t="shared" si="10"/>
        <v>#REF!</v>
      </c>
      <c r="B101" s="1" t="e">
        <f t="shared" si="6"/>
        <v>#REF!</v>
      </c>
      <c r="C101" s="1" t="e">
        <f t="shared" si="7"/>
        <v>#REF!</v>
      </c>
      <c r="D101" s="3" t="e">
        <f t="shared" si="11"/>
        <v>#REF!</v>
      </c>
      <c r="E101" s="45" t="e">
        <f t="shared" si="8"/>
        <v>#REF!</v>
      </c>
      <c r="F101" s="46" t="e">
        <f t="shared" si="9"/>
        <v>#REF!</v>
      </c>
    </row>
    <row r="102" spans="1:6" ht="11.25">
      <c r="A102" s="4" t="e">
        <f t="shared" si="10"/>
        <v>#REF!</v>
      </c>
      <c r="B102" s="1" t="e">
        <f t="shared" si="6"/>
        <v>#REF!</v>
      </c>
      <c r="C102" s="1" t="e">
        <f t="shared" si="7"/>
        <v>#REF!</v>
      </c>
      <c r="D102" s="3" t="e">
        <f t="shared" si="11"/>
        <v>#REF!</v>
      </c>
      <c r="E102" s="45" t="e">
        <f t="shared" si="8"/>
        <v>#REF!</v>
      </c>
      <c r="F102" s="46" t="e">
        <f t="shared" si="9"/>
        <v>#REF!</v>
      </c>
    </row>
    <row r="103" spans="1:6" ht="11.25">
      <c r="A103" s="4" t="e">
        <f t="shared" si="10"/>
        <v>#REF!</v>
      </c>
      <c r="B103" s="1" t="e">
        <f t="shared" si="6"/>
        <v>#REF!</v>
      </c>
      <c r="C103" s="1" t="e">
        <f t="shared" si="7"/>
        <v>#REF!</v>
      </c>
      <c r="D103" s="3" t="e">
        <f t="shared" si="11"/>
        <v>#REF!</v>
      </c>
      <c r="E103" s="45" t="e">
        <f t="shared" si="8"/>
        <v>#REF!</v>
      </c>
      <c r="F103" s="46" t="e">
        <f t="shared" si="9"/>
        <v>#REF!</v>
      </c>
    </row>
    <row r="104" spans="1:6" ht="11.25">
      <c r="A104" s="4" t="e">
        <f t="shared" si="10"/>
        <v>#REF!</v>
      </c>
      <c r="B104" s="1" t="e">
        <f t="shared" si="6"/>
        <v>#REF!</v>
      </c>
      <c r="C104" s="1" t="e">
        <f t="shared" si="7"/>
        <v>#REF!</v>
      </c>
      <c r="D104" s="3" t="e">
        <f t="shared" si="11"/>
        <v>#REF!</v>
      </c>
      <c r="E104" s="45" t="e">
        <f t="shared" si="8"/>
        <v>#REF!</v>
      </c>
      <c r="F104" s="46" t="e">
        <f t="shared" si="9"/>
        <v>#REF!</v>
      </c>
    </row>
    <row r="105" spans="1:6" ht="11.25">
      <c r="A105" s="4" t="e">
        <f t="shared" si="10"/>
        <v>#REF!</v>
      </c>
      <c r="B105" s="1" t="e">
        <f t="shared" si="6"/>
        <v>#REF!</v>
      </c>
      <c r="C105" s="1" t="e">
        <f t="shared" si="7"/>
        <v>#REF!</v>
      </c>
      <c r="D105" s="3" t="e">
        <f t="shared" si="11"/>
        <v>#REF!</v>
      </c>
      <c r="E105" s="45" t="e">
        <f t="shared" si="8"/>
        <v>#REF!</v>
      </c>
      <c r="F105" s="46" t="e">
        <f t="shared" si="9"/>
        <v>#REF!</v>
      </c>
    </row>
    <row r="106" spans="1:6" ht="11.25">
      <c r="A106" s="4" t="e">
        <f t="shared" si="10"/>
        <v>#REF!</v>
      </c>
      <c r="B106" s="1" t="e">
        <f t="shared" si="6"/>
        <v>#REF!</v>
      </c>
      <c r="C106" s="1" t="e">
        <f t="shared" si="7"/>
        <v>#REF!</v>
      </c>
      <c r="D106" s="3" t="e">
        <f t="shared" si="11"/>
        <v>#REF!</v>
      </c>
      <c r="E106" s="45" t="e">
        <f t="shared" si="8"/>
        <v>#REF!</v>
      </c>
      <c r="F106" s="46" t="e">
        <f t="shared" si="9"/>
        <v>#REF!</v>
      </c>
    </row>
    <row r="107" spans="1:6" ht="11.25">
      <c r="A107" s="4" t="e">
        <f t="shared" si="10"/>
        <v>#REF!</v>
      </c>
      <c r="B107" s="1" t="e">
        <f t="shared" si="6"/>
        <v>#REF!</v>
      </c>
      <c r="C107" s="1" t="e">
        <f t="shared" si="7"/>
        <v>#REF!</v>
      </c>
      <c r="D107" s="3" t="e">
        <f t="shared" si="11"/>
        <v>#REF!</v>
      </c>
      <c r="E107" s="45" t="e">
        <f t="shared" si="8"/>
        <v>#REF!</v>
      </c>
      <c r="F107" s="46" t="e">
        <f t="shared" si="9"/>
        <v>#REF!</v>
      </c>
    </row>
    <row r="108" spans="1:6" ht="11.25">
      <c r="A108" s="4" t="e">
        <f t="shared" si="10"/>
        <v>#REF!</v>
      </c>
      <c r="B108" s="1" t="e">
        <f t="shared" si="6"/>
        <v>#REF!</v>
      </c>
      <c r="C108" s="1" t="e">
        <f t="shared" si="7"/>
        <v>#REF!</v>
      </c>
      <c r="D108" s="3" t="e">
        <f t="shared" si="11"/>
        <v>#REF!</v>
      </c>
      <c r="E108" s="45" t="e">
        <f t="shared" si="8"/>
        <v>#REF!</v>
      </c>
      <c r="F108" s="46" t="e">
        <f t="shared" si="9"/>
        <v>#REF!</v>
      </c>
    </row>
    <row r="109" spans="1:6" ht="11.25">
      <c r="A109" s="4" t="e">
        <f t="shared" si="10"/>
        <v>#REF!</v>
      </c>
      <c r="B109" s="1" t="e">
        <f t="shared" si="6"/>
        <v>#REF!</v>
      </c>
      <c r="C109" s="1" t="e">
        <f t="shared" si="7"/>
        <v>#REF!</v>
      </c>
      <c r="D109" s="3" t="e">
        <f t="shared" si="11"/>
        <v>#REF!</v>
      </c>
      <c r="E109" s="45" t="e">
        <f t="shared" si="8"/>
        <v>#REF!</v>
      </c>
      <c r="F109" s="46" t="e">
        <f t="shared" si="9"/>
        <v>#REF!</v>
      </c>
    </row>
    <row r="110" spans="1:6" ht="11.25">
      <c r="A110" s="4" t="e">
        <f t="shared" si="10"/>
        <v>#REF!</v>
      </c>
      <c r="B110" s="1" t="e">
        <f t="shared" si="6"/>
        <v>#REF!</v>
      </c>
      <c r="C110" s="1" t="e">
        <f t="shared" si="7"/>
        <v>#REF!</v>
      </c>
      <c r="D110" s="3" t="e">
        <f t="shared" si="11"/>
        <v>#REF!</v>
      </c>
      <c r="E110" s="45" t="e">
        <f t="shared" si="8"/>
        <v>#REF!</v>
      </c>
      <c r="F110" s="46" t="e">
        <f t="shared" si="9"/>
        <v>#REF!</v>
      </c>
    </row>
    <row r="111" spans="1:6" ht="11.25">
      <c r="A111" s="4" t="e">
        <f t="shared" si="10"/>
        <v>#REF!</v>
      </c>
      <c r="B111" s="1" t="e">
        <f t="shared" si="6"/>
        <v>#REF!</v>
      </c>
      <c r="C111" s="1" t="e">
        <f t="shared" si="7"/>
        <v>#REF!</v>
      </c>
      <c r="D111" s="3" t="e">
        <f t="shared" si="11"/>
        <v>#REF!</v>
      </c>
      <c r="E111" s="45" t="e">
        <f t="shared" si="8"/>
        <v>#REF!</v>
      </c>
      <c r="F111" s="46" t="e">
        <f t="shared" si="9"/>
        <v>#REF!</v>
      </c>
    </row>
    <row r="112" spans="1:6" ht="11.25">
      <c r="A112" s="4" t="e">
        <f t="shared" si="10"/>
        <v>#REF!</v>
      </c>
      <c r="B112" s="1" t="e">
        <f t="shared" si="6"/>
        <v>#REF!</v>
      </c>
      <c r="C112" s="1" t="e">
        <f t="shared" si="7"/>
        <v>#REF!</v>
      </c>
      <c r="D112" s="3" t="e">
        <f t="shared" si="11"/>
        <v>#REF!</v>
      </c>
      <c r="E112" s="45" t="e">
        <f t="shared" si="8"/>
        <v>#REF!</v>
      </c>
      <c r="F112" s="46" t="e">
        <f t="shared" si="9"/>
        <v>#REF!</v>
      </c>
    </row>
    <row r="113" spans="1:6" ht="11.25">
      <c r="A113" s="4" t="e">
        <f t="shared" si="10"/>
        <v>#REF!</v>
      </c>
      <c r="B113" s="1" t="e">
        <f t="shared" si="6"/>
        <v>#REF!</v>
      </c>
      <c r="C113" s="1" t="e">
        <f t="shared" si="7"/>
        <v>#REF!</v>
      </c>
      <c r="D113" s="3" t="e">
        <f t="shared" si="11"/>
        <v>#REF!</v>
      </c>
      <c r="E113" s="45" t="e">
        <f t="shared" si="8"/>
        <v>#REF!</v>
      </c>
      <c r="F113" s="46" t="e">
        <f t="shared" si="9"/>
        <v>#REF!</v>
      </c>
    </row>
    <row r="114" spans="1:6" ht="11.25">
      <c r="A114" s="4" t="e">
        <f t="shared" si="10"/>
        <v>#REF!</v>
      </c>
      <c r="B114" s="1" t="e">
        <f t="shared" si="6"/>
        <v>#REF!</v>
      </c>
      <c r="C114" s="1" t="e">
        <f t="shared" si="7"/>
        <v>#REF!</v>
      </c>
      <c r="D114" s="3" t="e">
        <f t="shared" si="11"/>
        <v>#REF!</v>
      </c>
      <c r="E114" s="45" t="e">
        <f t="shared" si="8"/>
        <v>#REF!</v>
      </c>
      <c r="F114" s="46" t="e">
        <f t="shared" si="9"/>
        <v>#REF!</v>
      </c>
    </row>
    <row r="115" spans="1:6" ht="11.25">
      <c r="A115" s="4" t="e">
        <f t="shared" si="10"/>
        <v>#REF!</v>
      </c>
      <c r="B115" s="1" t="e">
        <f t="shared" si="6"/>
        <v>#REF!</v>
      </c>
      <c r="C115" s="1" t="e">
        <f t="shared" si="7"/>
        <v>#REF!</v>
      </c>
      <c r="D115" s="3" t="e">
        <f t="shared" si="11"/>
        <v>#REF!</v>
      </c>
      <c r="E115" s="45" t="e">
        <f t="shared" si="8"/>
        <v>#REF!</v>
      </c>
      <c r="F115" s="46" t="e">
        <f t="shared" si="9"/>
        <v>#REF!</v>
      </c>
    </row>
    <row r="116" spans="1:6" ht="11.25">
      <c r="A116" s="4" t="e">
        <f t="shared" si="10"/>
        <v>#REF!</v>
      </c>
      <c r="B116" s="1" t="e">
        <f t="shared" si="6"/>
        <v>#REF!</v>
      </c>
      <c r="C116" s="1" t="e">
        <f t="shared" si="7"/>
        <v>#REF!</v>
      </c>
      <c r="D116" s="3" t="e">
        <f t="shared" si="11"/>
        <v>#REF!</v>
      </c>
      <c r="E116" s="45" t="e">
        <f t="shared" si="8"/>
        <v>#REF!</v>
      </c>
      <c r="F116" s="46" t="e">
        <f t="shared" si="9"/>
        <v>#REF!</v>
      </c>
    </row>
    <row r="117" spans="1:6" ht="11.25">
      <c r="A117" s="4" t="e">
        <f t="shared" si="10"/>
        <v>#REF!</v>
      </c>
      <c r="B117" s="1" t="e">
        <f t="shared" si="6"/>
        <v>#REF!</v>
      </c>
      <c r="C117" s="1" t="e">
        <f t="shared" si="7"/>
        <v>#REF!</v>
      </c>
      <c r="D117" s="3" t="e">
        <f t="shared" si="11"/>
        <v>#REF!</v>
      </c>
      <c r="E117" s="45" t="e">
        <f t="shared" si="8"/>
        <v>#REF!</v>
      </c>
      <c r="F117" s="46" t="e">
        <f t="shared" si="9"/>
        <v>#REF!</v>
      </c>
    </row>
    <row r="118" spans="1:6" ht="11.25">
      <c r="A118" s="4" t="e">
        <f t="shared" si="10"/>
        <v>#REF!</v>
      </c>
      <c r="B118" s="1" t="e">
        <f t="shared" si="6"/>
        <v>#REF!</v>
      </c>
      <c r="C118" s="1" t="e">
        <f t="shared" si="7"/>
        <v>#REF!</v>
      </c>
      <c r="D118" s="3" t="e">
        <f t="shared" si="11"/>
        <v>#REF!</v>
      </c>
      <c r="E118" s="45" t="e">
        <f t="shared" si="8"/>
        <v>#REF!</v>
      </c>
      <c r="F118" s="46" t="e">
        <f t="shared" si="9"/>
        <v>#REF!</v>
      </c>
    </row>
    <row r="119" spans="1:6" ht="11.25">
      <c r="A119" s="4" t="e">
        <f t="shared" si="10"/>
        <v>#REF!</v>
      </c>
      <c r="B119" s="1" t="e">
        <f t="shared" si="6"/>
        <v>#REF!</v>
      </c>
      <c r="C119" s="1" t="e">
        <f t="shared" si="7"/>
        <v>#REF!</v>
      </c>
      <c r="D119" s="3" t="e">
        <f t="shared" si="11"/>
        <v>#REF!</v>
      </c>
      <c r="E119" s="45" t="e">
        <f t="shared" si="8"/>
        <v>#REF!</v>
      </c>
      <c r="F119" s="46" t="e">
        <f t="shared" si="9"/>
        <v>#REF!</v>
      </c>
    </row>
    <row r="120" spans="1:6" ht="11.25">
      <c r="A120" s="4" t="e">
        <f t="shared" si="10"/>
        <v>#REF!</v>
      </c>
      <c r="B120" s="1" t="e">
        <f t="shared" si="6"/>
        <v>#REF!</v>
      </c>
      <c r="C120" s="1" t="e">
        <f t="shared" si="7"/>
        <v>#REF!</v>
      </c>
      <c r="D120" s="3" t="e">
        <f t="shared" si="11"/>
        <v>#REF!</v>
      </c>
      <c r="E120" s="45" t="e">
        <f t="shared" si="8"/>
        <v>#REF!</v>
      </c>
      <c r="F120" s="46" t="e">
        <f t="shared" si="9"/>
        <v>#REF!</v>
      </c>
    </row>
    <row r="121" spans="1:6" ht="11.25">
      <c r="A121" s="4" t="e">
        <f t="shared" si="10"/>
        <v>#REF!</v>
      </c>
      <c r="B121" s="1" t="e">
        <f t="shared" si="6"/>
        <v>#REF!</v>
      </c>
      <c r="C121" s="1" t="e">
        <f t="shared" si="7"/>
        <v>#REF!</v>
      </c>
      <c r="D121" s="3" t="e">
        <f t="shared" si="11"/>
        <v>#REF!</v>
      </c>
      <c r="E121" s="45" t="e">
        <f t="shared" si="8"/>
        <v>#REF!</v>
      </c>
      <c r="F121" s="46" t="e">
        <f t="shared" si="9"/>
        <v>#REF!</v>
      </c>
    </row>
    <row r="122" spans="1:6" ht="11.25">
      <c r="A122" s="4" t="e">
        <f t="shared" si="10"/>
        <v>#REF!</v>
      </c>
      <c r="B122" s="1" t="e">
        <f t="shared" si="6"/>
        <v>#REF!</v>
      </c>
      <c r="C122" s="1" t="e">
        <f t="shared" si="7"/>
        <v>#REF!</v>
      </c>
      <c r="D122" s="3" t="e">
        <f t="shared" si="11"/>
        <v>#REF!</v>
      </c>
      <c r="E122" s="45" t="e">
        <f t="shared" si="8"/>
        <v>#REF!</v>
      </c>
      <c r="F122" s="46" t="e">
        <f t="shared" si="9"/>
        <v>#REF!</v>
      </c>
    </row>
    <row r="123" spans="1:6" ht="11.25">
      <c r="A123" s="4" t="e">
        <f t="shared" si="10"/>
        <v>#REF!</v>
      </c>
      <c r="B123" s="1" t="e">
        <f t="shared" si="6"/>
        <v>#REF!</v>
      </c>
      <c r="C123" s="1" t="e">
        <f t="shared" si="7"/>
        <v>#REF!</v>
      </c>
      <c r="D123" s="3" t="e">
        <f t="shared" si="11"/>
        <v>#REF!</v>
      </c>
      <c r="E123" s="45" t="e">
        <f t="shared" si="8"/>
        <v>#REF!</v>
      </c>
      <c r="F123" s="46" t="e">
        <f t="shared" si="9"/>
        <v>#REF!</v>
      </c>
    </row>
    <row r="124" spans="1:6" ht="11.25">
      <c r="A124" s="4" t="e">
        <f t="shared" si="10"/>
        <v>#REF!</v>
      </c>
      <c r="B124" s="1" t="e">
        <f t="shared" si="6"/>
        <v>#REF!</v>
      </c>
      <c r="C124" s="1" t="e">
        <f t="shared" si="7"/>
        <v>#REF!</v>
      </c>
      <c r="D124" s="3" t="e">
        <f t="shared" si="11"/>
        <v>#REF!</v>
      </c>
      <c r="E124" s="45" t="e">
        <f t="shared" si="8"/>
        <v>#REF!</v>
      </c>
      <c r="F124" s="46" t="e">
        <f t="shared" si="9"/>
        <v>#REF!</v>
      </c>
    </row>
    <row r="125" spans="1:6" ht="11.25">
      <c r="A125" s="4" t="e">
        <f t="shared" si="10"/>
        <v>#REF!</v>
      </c>
      <c r="B125" s="1" t="e">
        <f t="shared" si="6"/>
        <v>#REF!</v>
      </c>
      <c r="C125" s="1" t="e">
        <f t="shared" si="7"/>
        <v>#REF!</v>
      </c>
      <c r="D125" s="3" t="e">
        <f t="shared" si="11"/>
        <v>#REF!</v>
      </c>
      <c r="E125" s="45" t="e">
        <f t="shared" si="8"/>
        <v>#REF!</v>
      </c>
      <c r="F125" s="46" t="e">
        <f t="shared" si="9"/>
        <v>#REF!</v>
      </c>
    </row>
    <row r="126" spans="1:6" ht="11.25">
      <c r="A126" s="4" t="e">
        <f t="shared" si="10"/>
        <v>#REF!</v>
      </c>
      <c r="B126" s="1" t="e">
        <f aca="true" t="shared" si="12" ref="B126:B157">Ra-F*IF(A126&gt;af,1,0)-wa*IF(A126&gt;aw,A126-aw,0)-(wL-wa)*IF(A126&gt;aw,(A126-aw)^2,0)/(2*(l-aw))</f>
        <v>#REF!</v>
      </c>
      <c r="C126" s="1" t="e">
        <f aca="true" t="shared" si="13" ref="C126:C162">-F*A126+Ra*IF((A126-a)&gt;0,(A126-a),0)</f>
        <v>#REF!</v>
      </c>
      <c r="D126" s="3" t="e">
        <f t="shared" si="11"/>
        <v>#REF!</v>
      </c>
      <c r="E126" s="45" t="e">
        <f aca="true" t="shared" si="14" ref="E126:E162">(-F*A126^2/2+Ra*(IF((A126-a)&gt;0,(A126-a),0))^2/2+C_3)/(E*I)</f>
        <v>#REF!</v>
      </c>
      <c r="F126" s="46" t="e">
        <f aca="true" t="shared" si="15" ref="F126:F162">(-F*A126^3/6+Ra*(IF((A126-a)&gt;0,(A126-a),0))^3/6+C_3*A126+C_4)/(E*I)</f>
        <v>#REF!</v>
      </c>
    </row>
    <row r="127" spans="1:6" ht="11.25">
      <c r="A127" s="4" t="e">
        <f aca="true" t="shared" si="16" ref="A127:A162">A126+Linc</f>
        <v>#REF!</v>
      </c>
      <c r="B127" s="1" t="e">
        <f t="shared" si="12"/>
        <v>#REF!</v>
      </c>
      <c r="C127" s="1" t="e">
        <f t="shared" si="13"/>
        <v>#REF!</v>
      </c>
      <c r="D127" s="3" t="e">
        <f aca="true" t="shared" si="17" ref="D127:D158">C127*cc/I</f>
        <v>#REF!</v>
      </c>
      <c r="E127" s="45" t="e">
        <f t="shared" si="14"/>
        <v>#REF!</v>
      </c>
      <c r="F127" s="46" t="e">
        <f t="shared" si="15"/>
        <v>#REF!</v>
      </c>
    </row>
    <row r="128" spans="1:6" ht="11.25">
      <c r="A128" s="4" t="e">
        <f t="shared" si="16"/>
        <v>#REF!</v>
      </c>
      <c r="B128" s="1" t="e">
        <f t="shared" si="12"/>
        <v>#REF!</v>
      </c>
      <c r="C128" s="1" t="e">
        <f t="shared" si="13"/>
        <v>#REF!</v>
      </c>
      <c r="D128" s="3" t="e">
        <f t="shared" si="17"/>
        <v>#REF!</v>
      </c>
      <c r="E128" s="45" t="e">
        <f t="shared" si="14"/>
        <v>#REF!</v>
      </c>
      <c r="F128" s="46" t="e">
        <f t="shared" si="15"/>
        <v>#REF!</v>
      </c>
    </row>
    <row r="129" spans="1:6" ht="11.25">
      <c r="A129" s="4" t="e">
        <f t="shared" si="16"/>
        <v>#REF!</v>
      </c>
      <c r="B129" s="1" t="e">
        <f t="shared" si="12"/>
        <v>#REF!</v>
      </c>
      <c r="C129" s="1" t="e">
        <f t="shared" si="13"/>
        <v>#REF!</v>
      </c>
      <c r="D129" s="3" t="e">
        <f t="shared" si="17"/>
        <v>#REF!</v>
      </c>
      <c r="E129" s="45" t="e">
        <f t="shared" si="14"/>
        <v>#REF!</v>
      </c>
      <c r="F129" s="46" t="e">
        <f t="shared" si="15"/>
        <v>#REF!</v>
      </c>
    </row>
    <row r="130" spans="1:6" ht="11.25">
      <c r="A130" s="4" t="e">
        <f t="shared" si="16"/>
        <v>#REF!</v>
      </c>
      <c r="B130" s="1" t="e">
        <f t="shared" si="12"/>
        <v>#REF!</v>
      </c>
      <c r="C130" s="1" t="e">
        <f t="shared" si="13"/>
        <v>#REF!</v>
      </c>
      <c r="D130" s="3" t="e">
        <f t="shared" si="17"/>
        <v>#REF!</v>
      </c>
      <c r="E130" s="45" t="e">
        <f t="shared" si="14"/>
        <v>#REF!</v>
      </c>
      <c r="F130" s="46" t="e">
        <f t="shared" si="15"/>
        <v>#REF!</v>
      </c>
    </row>
    <row r="131" spans="1:6" ht="11.25">
      <c r="A131" s="4" t="e">
        <f t="shared" si="16"/>
        <v>#REF!</v>
      </c>
      <c r="B131" s="1" t="e">
        <f t="shared" si="12"/>
        <v>#REF!</v>
      </c>
      <c r="C131" s="1" t="e">
        <f t="shared" si="13"/>
        <v>#REF!</v>
      </c>
      <c r="D131" s="3" t="e">
        <f t="shared" si="17"/>
        <v>#REF!</v>
      </c>
      <c r="E131" s="45" t="e">
        <f t="shared" si="14"/>
        <v>#REF!</v>
      </c>
      <c r="F131" s="46" t="e">
        <f t="shared" si="15"/>
        <v>#REF!</v>
      </c>
    </row>
    <row r="132" spans="1:6" ht="11.25">
      <c r="A132" s="4" t="e">
        <f t="shared" si="16"/>
        <v>#REF!</v>
      </c>
      <c r="B132" s="1" t="e">
        <f t="shared" si="12"/>
        <v>#REF!</v>
      </c>
      <c r="C132" s="1" t="e">
        <f t="shared" si="13"/>
        <v>#REF!</v>
      </c>
      <c r="D132" s="3" t="e">
        <f t="shared" si="17"/>
        <v>#REF!</v>
      </c>
      <c r="E132" s="45" t="e">
        <f t="shared" si="14"/>
        <v>#REF!</v>
      </c>
      <c r="F132" s="46" t="e">
        <f t="shared" si="15"/>
        <v>#REF!</v>
      </c>
    </row>
    <row r="133" spans="1:6" ht="11.25">
      <c r="A133" s="4" t="e">
        <f t="shared" si="16"/>
        <v>#REF!</v>
      </c>
      <c r="B133" s="1" t="e">
        <f t="shared" si="12"/>
        <v>#REF!</v>
      </c>
      <c r="C133" s="1" t="e">
        <f t="shared" si="13"/>
        <v>#REF!</v>
      </c>
      <c r="D133" s="3" t="e">
        <f t="shared" si="17"/>
        <v>#REF!</v>
      </c>
      <c r="E133" s="45" t="e">
        <f t="shared" si="14"/>
        <v>#REF!</v>
      </c>
      <c r="F133" s="46" t="e">
        <f t="shared" si="15"/>
        <v>#REF!</v>
      </c>
    </row>
    <row r="134" spans="1:6" ht="11.25">
      <c r="A134" s="4" t="e">
        <f t="shared" si="16"/>
        <v>#REF!</v>
      </c>
      <c r="B134" s="1" t="e">
        <f t="shared" si="12"/>
        <v>#REF!</v>
      </c>
      <c r="C134" s="1" t="e">
        <f t="shared" si="13"/>
        <v>#REF!</v>
      </c>
      <c r="D134" s="3" t="e">
        <f t="shared" si="17"/>
        <v>#REF!</v>
      </c>
      <c r="E134" s="45" t="e">
        <f t="shared" si="14"/>
        <v>#REF!</v>
      </c>
      <c r="F134" s="46" t="e">
        <f t="shared" si="15"/>
        <v>#REF!</v>
      </c>
    </row>
    <row r="135" spans="1:6" ht="11.25">
      <c r="A135" s="4" t="e">
        <f t="shared" si="16"/>
        <v>#REF!</v>
      </c>
      <c r="B135" s="1" t="e">
        <f t="shared" si="12"/>
        <v>#REF!</v>
      </c>
      <c r="C135" s="1" t="e">
        <f t="shared" si="13"/>
        <v>#REF!</v>
      </c>
      <c r="D135" s="3" t="e">
        <f t="shared" si="17"/>
        <v>#REF!</v>
      </c>
      <c r="E135" s="45" t="e">
        <f t="shared" si="14"/>
        <v>#REF!</v>
      </c>
      <c r="F135" s="46" t="e">
        <f t="shared" si="15"/>
        <v>#REF!</v>
      </c>
    </row>
    <row r="136" spans="1:6" ht="11.25">
      <c r="A136" s="4" t="e">
        <f t="shared" si="16"/>
        <v>#REF!</v>
      </c>
      <c r="B136" s="1" t="e">
        <f t="shared" si="12"/>
        <v>#REF!</v>
      </c>
      <c r="C136" s="1" t="e">
        <f t="shared" si="13"/>
        <v>#REF!</v>
      </c>
      <c r="D136" s="3" t="e">
        <f t="shared" si="17"/>
        <v>#REF!</v>
      </c>
      <c r="E136" s="45" t="e">
        <f t="shared" si="14"/>
        <v>#REF!</v>
      </c>
      <c r="F136" s="46" t="e">
        <f t="shared" si="15"/>
        <v>#REF!</v>
      </c>
    </row>
    <row r="137" spans="1:6" ht="11.25">
      <c r="A137" s="4" t="e">
        <f t="shared" si="16"/>
        <v>#REF!</v>
      </c>
      <c r="B137" s="1" t="e">
        <f t="shared" si="12"/>
        <v>#REF!</v>
      </c>
      <c r="C137" s="1" t="e">
        <f t="shared" si="13"/>
        <v>#REF!</v>
      </c>
      <c r="D137" s="3" t="e">
        <f t="shared" si="17"/>
        <v>#REF!</v>
      </c>
      <c r="E137" s="45" t="e">
        <f t="shared" si="14"/>
        <v>#REF!</v>
      </c>
      <c r="F137" s="46" t="e">
        <f t="shared" si="15"/>
        <v>#REF!</v>
      </c>
    </row>
    <row r="138" spans="1:6" ht="11.25">
      <c r="A138" s="4" t="e">
        <f t="shared" si="16"/>
        <v>#REF!</v>
      </c>
      <c r="B138" s="1" t="e">
        <f t="shared" si="12"/>
        <v>#REF!</v>
      </c>
      <c r="C138" s="1" t="e">
        <f t="shared" si="13"/>
        <v>#REF!</v>
      </c>
      <c r="D138" s="3" t="e">
        <f t="shared" si="17"/>
        <v>#REF!</v>
      </c>
      <c r="E138" s="45" t="e">
        <f t="shared" si="14"/>
        <v>#REF!</v>
      </c>
      <c r="F138" s="46" t="e">
        <f t="shared" si="15"/>
        <v>#REF!</v>
      </c>
    </row>
    <row r="139" spans="1:6" ht="11.25">
      <c r="A139" s="4" t="e">
        <f t="shared" si="16"/>
        <v>#REF!</v>
      </c>
      <c r="B139" s="1" t="e">
        <f t="shared" si="12"/>
        <v>#REF!</v>
      </c>
      <c r="C139" s="1" t="e">
        <f t="shared" si="13"/>
        <v>#REF!</v>
      </c>
      <c r="D139" s="3" t="e">
        <f t="shared" si="17"/>
        <v>#REF!</v>
      </c>
      <c r="E139" s="45" t="e">
        <f t="shared" si="14"/>
        <v>#REF!</v>
      </c>
      <c r="F139" s="46" t="e">
        <f t="shared" si="15"/>
        <v>#REF!</v>
      </c>
    </row>
    <row r="140" spans="1:6" ht="11.25">
      <c r="A140" s="4" t="e">
        <f t="shared" si="16"/>
        <v>#REF!</v>
      </c>
      <c r="B140" s="1" t="e">
        <f t="shared" si="12"/>
        <v>#REF!</v>
      </c>
      <c r="C140" s="1" t="e">
        <f t="shared" si="13"/>
        <v>#REF!</v>
      </c>
      <c r="D140" s="3" t="e">
        <f t="shared" si="17"/>
        <v>#REF!</v>
      </c>
      <c r="E140" s="45" t="e">
        <f t="shared" si="14"/>
        <v>#REF!</v>
      </c>
      <c r="F140" s="46" t="e">
        <f t="shared" si="15"/>
        <v>#REF!</v>
      </c>
    </row>
    <row r="141" spans="1:6" ht="11.25">
      <c r="A141" s="4" t="e">
        <f t="shared" si="16"/>
        <v>#REF!</v>
      </c>
      <c r="B141" s="1" t="e">
        <f t="shared" si="12"/>
        <v>#REF!</v>
      </c>
      <c r="C141" s="1" t="e">
        <f t="shared" si="13"/>
        <v>#REF!</v>
      </c>
      <c r="D141" s="3" t="e">
        <f t="shared" si="17"/>
        <v>#REF!</v>
      </c>
      <c r="E141" s="45" t="e">
        <f t="shared" si="14"/>
        <v>#REF!</v>
      </c>
      <c r="F141" s="46" t="e">
        <f t="shared" si="15"/>
        <v>#REF!</v>
      </c>
    </row>
    <row r="142" spans="1:6" ht="11.25">
      <c r="A142" s="4" t="e">
        <f t="shared" si="16"/>
        <v>#REF!</v>
      </c>
      <c r="B142" s="1" t="e">
        <f t="shared" si="12"/>
        <v>#REF!</v>
      </c>
      <c r="C142" s="1" t="e">
        <f t="shared" si="13"/>
        <v>#REF!</v>
      </c>
      <c r="D142" s="3" t="e">
        <f t="shared" si="17"/>
        <v>#REF!</v>
      </c>
      <c r="E142" s="45" t="e">
        <f t="shared" si="14"/>
        <v>#REF!</v>
      </c>
      <c r="F142" s="46" t="e">
        <f t="shared" si="15"/>
        <v>#REF!</v>
      </c>
    </row>
    <row r="143" spans="1:6" ht="11.25">
      <c r="A143" s="4" t="e">
        <f t="shared" si="16"/>
        <v>#REF!</v>
      </c>
      <c r="B143" s="1" t="e">
        <f t="shared" si="12"/>
        <v>#REF!</v>
      </c>
      <c r="C143" s="1" t="e">
        <f t="shared" si="13"/>
        <v>#REF!</v>
      </c>
      <c r="D143" s="3" t="e">
        <f t="shared" si="17"/>
        <v>#REF!</v>
      </c>
      <c r="E143" s="45" t="e">
        <f t="shared" si="14"/>
        <v>#REF!</v>
      </c>
      <c r="F143" s="46" t="e">
        <f t="shared" si="15"/>
        <v>#REF!</v>
      </c>
    </row>
    <row r="144" spans="1:6" ht="11.25">
      <c r="A144" s="4" t="e">
        <f t="shared" si="16"/>
        <v>#REF!</v>
      </c>
      <c r="B144" s="1" t="e">
        <f t="shared" si="12"/>
        <v>#REF!</v>
      </c>
      <c r="C144" s="1" t="e">
        <f t="shared" si="13"/>
        <v>#REF!</v>
      </c>
      <c r="D144" s="3" t="e">
        <f t="shared" si="17"/>
        <v>#REF!</v>
      </c>
      <c r="E144" s="45" t="e">
        <f t="shared" si="14"/>
        <v>#REF!</v>
      </c>
      <c r="F144" s="46" t="e">
        <f t="shared" si="15"/>
        <v>#REF!</v>
      </c>
    </row>
    <row r="145" spans="1:6" ht="11.25">
      <c r="A145" s="4" t="e">
        <f t="shared" si="16"/>
        <v>#REF!</v>
      </c>
      <c r="B145" s="1" t="e">
        <f t="shared" si="12"/>
        <v>#REF!</v>
      </c>
      <c r="C145" s="1" t="e">
        <f t="shared" si="13"/>
        <v>#REF!</v>
      </c>
      <c r="D145" s="3" t="e">
        <f t="shared" si="17"/>
        <v>#REF!</v>
      </c>
      <c r="E145" s="45" t="e">
        <f t="shared" si="14"/>
        <v>#REF!</v>
      </c>
      <c r="F145" s="46" t="e">
        <f t="shared" si="15"/>
        <v>#REF!</v>
      </c>
    </row>
    <row r="146" spans="1:6" ht="11.25">
      <c r="A146" s="4" t="e">
        <f t="shared" si="16"/>
        <v>#REF!</v>
      </c>
      <c r="B146" s="1" t="e">
        <f t="shared" si="12"/>
        <v>#REF!</v>
      </c>
      <c r="C146" s="1" t="e">
        <f t="shared" si="13"/>
        <v>#REF!</v>
      </c>
      <c r="D146" s="3" t="e">
        <f t="shared" si="17"/>
        <v>#REF!</v>
      </c>
      <c r="E146" s="45" t="e">
        <f t="shared" si="14"/>
        <v>#REF!</v>
      </c>
      <c r="F146" s="46" t="e">
        <f t="shared" si="15"/>
        <v>#REF!</v>
      </c>
    </row>
    <row r="147" spans="1:6" ht="11.25">
      <c r="A147" s="4" t="e">
        <f t="shared" si="16"/>
        <v>#REF!</v>
      </c>
      <c r="B147" s="1" t="e">
        <f t="shared" si="12"/>
        <v>#REF!</v>
      </c>
      <c r="C147" s="1" t="e">
        <f t="shared" si="13"/>
        <v>#REF!</v>
      </c>
      <c r="D147" s="3" t="e">
        <f t="shared" si="17"/>
        <v>#REF!</v>
      </c>
      <c r="E147" s="45" t="e">
        <f t="shared" si="14"/>
        <v>#REF!</v>
      </c>
      <c r="F147" s="46" t="e">
        <f t="shared" si="15"/>
        <v>#REF!</v>
      </c>
    </row>
    <row r="148" spans="1:6" ht="11.25">
      <c r="A148" s="4" t="e">
        <f t="shared" si="16"/>
        <v>#REF!</v>
      </c>
      <c r="B148" s="1" t="e">
        <f t="shared" si="12"/>
        <v>#REF!</v>
      </c>
      <c r="C148" s="1" t="e">
        <f t="shared" si="13"/>
        <v>#REF!</v>
      </c>
      <c r="D148" s="3" t="e">
        <f t="shared" si="17"/>
        <v>#REF!</v>
      </c>
      <c r="E148" s="45" t="e">
        <f t="shared" si="14"/>
        <v>#REF!</v>
      </c>
      <c r="F148" s="46" t="e">
        <f t="shared" si="15"/>
        <v>#REF!</v>
      </c>
    </row>
    <row r="149" spans="1:6" ht="11.25">
      <c r="A149" s="4" t="e">
        <f t="shared" si="16"/>
        <v>#REF!</v>
      </c>
      <c r="B149" s="1" t="e">
        <f t="shared" si="12"/>
        <v>#REF!</v>
      </c>
      <c r="C149" s="1" t="e">
        <f t="shared" si="13"/>
        <v>#REF!</v>
      </c>
      <c r="D149" s="3" t="e">
        <f t="shared" si="17"/>
        <v>#REF!</v>
      </c>
      <c r="E149" s="45" t="e">
        <f t="shared" si="14"/>
        <v>#REF!</v>
      </c>
      <c r="F149" s="46" t="e">
        <f t="shared" si="15"/>
        <v>#REF!</v>
      </c>
    </row>
    <row r="150" spans="1:6" ht="11.25">
      <c r="A150" s="4" t="e">
        <f t="shared" si="16"/>
        <v>#REF!</v>
      </c>
      <c r="B150" s="1" t="e">
        <f t="shared" si="12"/>
        <v>#REF!</v>
      </c>
      <c r="C150" s="1" t="e">
        <f t="shared" si="13"/>
        <v>#REF!</v>
      </c>
      <c r="D150" s="3" t="e">
        <f t="shared" si="17"/>
        <v>#REF!</v>
      </c>
      <c r="E150" s="45" t="e">
        <f t="shared" si="14"/>
        <v>#REF!</v>
      </c>
      <c r="F150" s="46" t="e">
        <f t="shared" si="15"/>
        <v>#REF!</v>
      </c>
    </row>
    <row r="151" spans="1:6" ht="11.25">
      <c r="A151" s="4" t="e">
        <f t="shared" si="16"/>
        <v>#REF!</v>
      </c>
      <c r="B151" s="1" t="e">
        <f t="shared" si="12"/>
        <v>#REF!</v>
      </c>
      <c r="C151" s="1" t="e">
        <f t="shared" si="13"/>
        <v>#REF!</v>
      </c>
      <c r="D151" s="3" t="e">
        <f t="shared" si="17"/>
        <v>#REF!</v>
      </c>
      <c r="E151" s="45" t="e">
        <f t="shared" si="14"/>
        <v>#REF!</v>
      </c>
      <c r="F151" s="46" t="e">
        <f t="shared" si="15"/>
        <v>#REF!</v>
      </c>
    </row>
    <row r="152" spans="1:6" ht="11.25">
      <c r="A152" s="4" t="e">
        <f t="shared" si="16"/>
        <v>#REF!</v>
      </c>
      <c r="B152" s="1" t="e">
        <f t="shared" si="12"/>
        <v>#REF!</v>
      </c>
      <c r="C152" s="1" t="e">
        <f t="shared" si="13"/>
        <v>#REF!</v>
      </c>
      <c r="D152" s="3" t="e">
        <f t="shared" si="17"/>
        <v>#REF!</v>
      </c>
      <c r="E152" s="45" t="e">
        <f t="shared" si="14"/>
        <v>#REF!</v>
      </c>
      <c r="F152" s="46" t="e">
        <f t="shared" si="15"/>
        <v>#REF!</v>
      </c>
    </row>
    <row r="153" spans="1:6" ht="11.25">
      <c r="A153" s="4" t="e">
        <f t="shared" si="16"/>
        <v>#REF!</v>
      </c>
      <c r="B153" s="1" t="e">
        <f t="shared" si="12"/>
        <v>#REF!</v>
      </c>
      <c r="C153" s="1" t="e">
        <f t="shared" si="13"/>
        <v>#REF!</v>
      </c>
      <c r="D153" s="3" t="e">
        <f t="shared" si="17"/>
        <v>#REF!</v>
      </c>
      <c r="E153" s="45" t="e">
        <f t="shared" si="14"/>
        <v>#REF!</v>
      </c>
      <c r="F153" s="46" t="e">
        <f t="shared" si="15"/>
        <v>#REF!</v>
      </c>
    </row>
    <row r="154" spans="1:6" ht="11.25">
      <c r="A154" s="4" t="e">
        <f t="shared" si="16"/>
        <v>#REF!</v>
      </c>
      <c r="B154" s="1" t="e">
        <f t="shared" si="12"/>
        <v>#REF!</v>
      </c>
      <c r="C154" s="1" t="e">
        <f t="shared" si="13"/>
        <v>#REF!</v>
      </c>
      <c r="D154" s="3" t="e">
        <f t="shared" si="17"/>
        <v>#REF!</v>
      </c>
      <c r="E154" s="45" t="e">
        <f t="shared" si="14"/>
        <v>#REF!</v>
      </c>
      <c r="F154" s="46" t="e">
        <f t="shared" si="15"/>
        <v>#REF!</v>
      </c>
    </row>
    <row r="155" spans="1:6" ht="11.25">
      <c r="A155" s="4" t="e">
        <f t="shared" si="16"/>
        <v>#REF!</v>
      </c>
      <c r="B155" s="1" t="e">
        <f t="shared" si="12"/>
        <v>#REF!</v>
      </c>
      <c r="C155" s="1" t="e">
        <f t="shared" si="13"/>
        <v>#REF!</v>
      </c>
      <c r="D155" s="3" t="e">
        <f t="shared" si="17"/>
        <v>#REF!</v>
      </c>
      <c r="E155" s="45" t="e">
        <f t="shared" si="14"/>
        <v>#REF!</v>
      </c>
      <c r="F155" s="46" t="e">
        <f t="shared" si="15"/>
        <v>#REF!</v>
      </c>
    </row>
    <row r="156" spans="1:6" ht="11.25">
      <c r="A156" s="4" t="e">
        <f t="shared" si="16"/>
        <v>#REF!</v>
      </c>
      <c r="B156" s="1" t="e">
        <f t="shared" si="12"/>
        <v>#REF!</v>
      </c>
      <c r="C156" s="1" t="e">
        <f t="shared" si="13"/>
        <v>#REF!</v>
      </c>
      <c r="D156" s="3" t="e">
        <f t="shared" si="17"/>
        <v>#REF!</v>
      </c>
      <c r="E156" s="45" t="e">
        <f t="shared" si="14"/>
        <v>#REF!</v>
      </c>
      <c r="F156" s="46" t="e">
        <f t="shared" si="15"/>
        <v>#REF!</v>
      </c>
    </row>
    <row r="157" spans="1:6" ht="11.25">
      <c r="A157" s="4" t="e">
        <f t="shared" si="16"/>
        <v>#REF!</v>
      </c>
      <c r="B157" s="1" t="e">
        <f t="shared" si="12"/>
        <v>#REF!</v>
      </c>
      <c r="C157" s="1" t="e">
        <f t="shared" si="13"/>
        <v>#REF!</v>
      </c>
      <c r="D157" s="3" t="e">
        <f t="shared" si="17"/>
        <v>#REF!</v>
      </c>
      <c r="E157" s="45" t="e">
        <f t="shared" si="14"/>
        <v>#REF!</v>
      </c>
      <c r="F157" s="46" t="e">
        <f t="shared" si="15"/>
        <v>#REF!</v>
      </c>
    </row>
    <row r="158" spans="1:6" ht="11.25">
      <c r="A158" s="4" t="e">
        <f t="shared" si="16"/>
        <v>#REF!</v>
      </c>
      <c r="B158" s="1" t="e">
        <f>Ra-F*IF(A158&gt;af,1,0)-wa*IF(A158&gt;aw,A158-aw,0)-(wL-wa)*IF(A158&gt;aw,(A158-aw)^2,0)/(2*(l-aw))</f>
        <v>#REF!</v>
      </c>
      <c r="C158" s="1" t="e">
        <f t="shared" si="13"/>
        <v>#REF!</v>
      </c>
      <c r="D158" s="3" t="e">
        <f t="shared" si="17"/>
        <v>#REF!</v>
      </c>
      <c r="E158" s="45" t="e">
        <f t="shared" si="14"/>
        <v>#REF!</v>
      </c>
      <c r="F158" s="46" t="e">
        <f t="shared" si="15"/>
        <v>#REF!</v>
      </c>
    </row>
    <row r="159" spans="1:6" ht="11.25">
      <c r="A159" s="4" t="e">
        <f t="shared" si="16"/>
        <v>#REF!</v>
      </c>
      <c r="B159" s="1" t="e">
        <f>Ra-F*IF(A159&gt;af,1,0)-wa*IF(A159&gt;aw,A159-aw,0)-(wL-wa)*IF(A159&gt;aw,(A159-aw)^2,0)/(2*(l-aw))</f>
        <v>#REF!</v>
      </c>
      <c r="C159" s="1" t="e">
        <f t="shared" si="13"/>
        <v>#REF!</v>
      </c>
      <c r="D159" s="3" t="e">
        <f>C159*cc/I</f>
        <v>#REF!</v>
      </c>
      <c r="E159" s="45" t="e">
        <f t="shared" si="14"/>
        <v>#REF!</v>
      </c>
      <c r="F159" s="46" t="e">
        <f t="shared" si="15"/>
        <v>#REF!</v>
      </c>
    </row>
    <row r="160" spans="1:6" ht="11.25">
      <c r="A160" s="4" t="e">
        <f t="shared" si="16"/>
        <v>#REF!</v>
      </c>
      <c r="B160" s="1" t="e">
        <f>Ra-F*IF(A160&gt;af,1,0)-wa*IF(A160&gt;aw,A160-aw,0)-(wL-wa)*IF(A160&gt;aw,(A160-aw)^2,0)/(2*(l-aw))</f>
        <v>#REF!</v>
      </c>
      <c r="C160" s="1" t="e">
        <f t="shared" si="13"/>
        <v>#REF!</v>
      </c>
      <c r="D160" s="3" t="e">
        <f>C160*cc/I</f>
        <v>#REF!</v>
      </c>
      <c r="E160" s="45" t="e">
        <f t="shared" si="14"/>
        <v>#REF!</v>
      </c>
      <c r="F160" s="46" t="e">
        <f t="shared" si="15"/>
        <v>#REF!</v>
      </c>
    </row>
    <row r="161" spans="1:6" ht="11.25">
      <c r="A161" s="4" t="e">
        <f t="shared" si="16"/>
        <v>#REF!</v>
      </c>
      <c r="B161" s="1" t="e">
        <f>Ra-F*IF(A161&gt;af,1,0)-wa*IF(A161&gt;aw,A161-aw,0)-(wL-wa)*IF(A161&gt;aw,(A161-aw)^2,0)/(2*(l-aw))</f>
        <v>#REF!</v>
      </c>
      <c r="C161" s="1" t="e">
        <f t="shared" si="13"/>
        <v>#REF!</v>
      </c>
      <c r="D161" s="3" t="e">
        <f>C161*cc/I</f>
        <v>#REF!</v>
      </c>
      <c r="E161" s="45" t="e">
        <f t="shared" si="14"/>
        <v>#REF!</v>
      </c>
      <c r="F161" s="46" t="e">
        <f t="shared" si="15"/>
        <v>#REF!</v>
      </c>
    </row>
    <row r="162" spans="1:6" ht="11.25">
      <c r="A162" s="4" t="e">
        <f t="shared" si="16"/>
        <v>#REF!</v>
      </c>
      <c r="B162" s="1" t="e">
        <f>Ra-F*IF(A162&gt;af,1,0)-wa*IF(A162&gt;aw,A162-aw,0)-(wL-wa)*IF(A162&gt;aw,(A162-aw)^2,0)/(2*(l-aw))</f>
        <v>#REF!</v>
      </c>
      <c r="C162" s="1" t="e">
        <f t="shared" si="13"/>
        <v>#REF!</v>
      </c>
      <c r="D162" s="3" t="e">
        <f>C162*cc/I</f>
        <v>#REF!</v>
      </c>
      <c r="E162" s="45" t="e">
        <f t="shared" si="14"/>
        <v>#REF!</v>
      </c>
      <c r="F162" s="46" t="e">
        <f t="shared" si="15"/>
        <v>#REF!</v>
      </c>
    </row>
    <row r="163" spans="3:6" s="5" customFormat="1" ht="11.25">
      <c r="C163" s="47"/>
      <c r="D163" s="48"/>
      <c r="E163" s="48"/>
      <c r="F163" s="49"/>
    </row>
    <row r="164" spans="3:6" s="5" customFormat="1" ht="11.25">
      <c r="C164" s="47"/>
      <c r="D164" s="48"/>
      <c r="E164" s="48"/>
      <c r="F164" s="49"/>
    </row>
    <row r="165" spans="3:6" s="5" customFormat="1" ht="11.25">
      <c r="C165" s="47"/>
      <c r="D165" s="48"/>
      <c r="E165" s="48"/>
      <c r="F165" s="49"/>
    </row>
    <row r="166" spans="3:6" s="5" customFormat="1" ht="11.25">
      <c r="C166" s="47"/>
      <c r="D166" s="48"/>
      <c r="E166" s="48"/>
      <c r="F166" s="49"/>
    </row>
    <row r="167" spans="3:6" s="5" customFormat="1" ht="11.25">
      <c r="C167" s="47"/>
      <c r="D167" s="48"/>
      <c r="E167" s="48"/>
      <c r="F167" s="49"/>
    </row>
    <row r="168" spans="3:6" s="5" customFormat="1" ht="11.25">
      <c r="C168" s="47"/>
      <c r="D168" s="48"/>
      <c r="E168" s="48"/>
      <c r="F168" s="49"/>
    </row>
    <row r="169" spans="3:6" s="5" customFormat="1" ht="11.25">
      <c r="C169" s="47"/>
      <c r="D169" s="48"/>
      <c r="E169" s="48"/>
      <c r="F169" s="49"/>
    </row>
    <row r="170" spans="3:6" s="5" customFormat="1" ht="11.25">
      <c r="C170" s="47"/>
      <c r="D170" s="48"/>
      <c r="E170" s="48"/>
      <c r="F170" s="49"/>
    </row>
    <row r="171" spans="3:6" s="5" customFormat="1" ht="11.25">
      <c r="C171" s="47"/>
      <c r="D171" s="48"/>
      <c r="E171" s="48"/>
      <c r="F171" s="49"/>
    </row>
    <row r="172" spans="3:6" s="5" customFormat="1" ht="11.25">
      <c r="C172" s="47"/>
      <c r="D172" s="48"/>
      <c r="E172" s="48"/>
      <c r="F172" s="49"/>
    </row>
    <row r="173" spans="3:6" s="5" customFormat="1" ht="11.25">
      <c r="C173" s="47"/>
      <c r="D173" s="48"/>
      <c r="E173" s="48"/>
      <c r="F173" s="49"/>
    </row>
    <row r="174" spans="3:6" s="5" customFormat="1" ht="11.25">
      <c r="C174" s="47"/>
      <c r="D174" s="48"/>
      <c r="E174" s="48"/>
      <c r="F174" s="49"/>
    </row>
    <row r="175" spans="3:6" s="5" customFormat="1" ht="11.25">
      <c r="C175" s="47"/>
      <c r="D175" s="48"/>
      <c r="E175" s="48"/>
      <c r="F175" s="49"/>
    </row>
    <row r="176" spans="3:6" s="5" customFormat="1" ht="11.25">
      <c r="C176" s="47"/>
      <c r="D176" s="48"/>
      <c r="E176" s="48"/>
      <c r="F176" s="49"/>
    </row>
    <row r="177" spans="3:6" s="5" customFormat="1" ht="11.25">
      <c r="C177" s="47"/>
      <c r="D177" s="48"/>
      <c r="E177" s="48"/>
      <c r="F177" s="49"/>
    </row>
    <row r="178" spans="3:6" s="5" customFormat="1" ht="11.25">
      <c r="C178" s="47"/>
      <c r="D178" s="48"/>
      <c r="E178" s="48"/>
      <c r="F178" s="49"/>
    </row>
    <row r="179" spans="3:6" s="5" customFormat="1" ht="11.25">
      <c r="C179" s="47"/>
      <c r="D179" s="48"/>
      <c r="E179" s="48"/>
      <c r="F179" s="49"/>
    </row>
    <row r="180" spans="3:6" s="5" customFormat="1" ht="11.25">
      <c r="C180" s="47"/>
      <c r="D180" s="48"/>
      <c r="E180" s="48"/>
      <c r="F180" s="49"/>
    </row>
    <row r="181" spans="3:6" s="5" customFormat="1" ht="11.25">
      <c r="C181" s="47"/>
      <c r="D181" s="48"/>
      <c r="E181" s="48"/>
      <c r="F181" s="49"/>
    </row>
    <row r="182" spans="3:6" s="5" customFormat="1" ht="11.25">
      <c r="C182" s="47"/>
      <c r="D182" s="48"/>
      <c r="E182" s="48"/>
      <c r="F182" s="49"/>
    </row>
    <row r="183" spans="3:6" s="5" customFormat="1" ht="11.25">
      <c r="C183" s="47"/>
      <c r="D183" s="48"/>
      <c r="E183" s="48"/>
      <c r="F183" s="49"/>
    </row>
    <row r="184" spans="3:6" s="5" customFormat="1" ht="11.25">
      <c r="C184" s="47"/>
      <c r="D184" s="48"/>
      <c r="E184" s="48"/>
      <c r="F184" s="49"/>
    </row>
    <row r="185" spans="3:6" s="5" customFormat="1" ht="11.25">
      <c r="C185" s="47"/>
      <c r="D185" s="48"/>
      <c r="E185" s="48"/>
      <c r="F185" s="49"/>
    </row>
    <row r="186" spans="3:6" s="5" customFormat="1" ht="11.25">
      <c r="C186" s="47"/>
      <c r="D186" s="48"/>
      <c r="E186" s="48"/>
      <c r="F186" s="49"/>
    </row>
    <row r="187" spans="3:6" s="5" customFormat="1" ht="11.25">
      <c r="C187" s="47"/>
      <c r="D187" s="48"/>
      <c r="E187" s="48"/>
      <c r="F187" s="49"/>
    </row>
    <row r="188" spans="3:6" s="5" customFormat="1" ht="11.25">
      <c r="C188" s="47"/>
      <c r="D188" s="48"/>
      <c r="E188" s="48"/>
      <c r="F188" s="49"/>
    </row>
    <row r="189" spans="3:6" s="5" customFormat="1" ht="11.25">
      <c r="C189" s="47"/>
      <c r="D189" s="48"/>
      <c r="E189" s="48"/>
      <c r="F189" s="49"/>
    </row>
    <row r="190" spans="3:6" s="5" customFormat="1" ht="11.25">
      <c r="C190" s="47"/>
      <c r="D190" s="48"/>
      <c r="E190" s="48"/>
      <c r="F190" s="49"/>
    </row>
    <row r="191" spans="3:6" s="5" customFormat="1" ht="11.25">
      <c r="C191" s="47"/>
      <c r="D191" s="48"/>
      <c r="E191" s="48"/>
      <c r="F191" s="49"/>
    </row>
    <row r="192" spans="3:6" s="5" customFormat="1" ht="11.25">
      <c r="C192" s="47"/>
      <c r="D192" s="48"/>
      <c r="E192" s="48"/>
      <c r="F192" s="49"/>
    </row>
    <row r="193" spans="3:6" s="5" customFormat="1" ht="11.25">
      <c r="C193" s="47"/>
      <c r="D193" s="48"/>
      <c r="E193" s="48"/>
      <c r="F193" s="49"/>
    </row>
    <row r="194" spans="3:6" s="5" customFormat="1" ht="11.25">
      <c r="C194" s="47"/>
      <c r="D194" s="48"/>
      <c r="E194" s="48"/>
      <c r="F194" s="49"/>
    </row>
    <row r="195" spans="3:6" s="5" customFormat="1" ht="11.25">
      <c r="C195" s="47"/>
      <c r="D195" s="48"/>
      <c r="E195" s="48"/>
      <c r="F195" s="49"/>
    </row>
    <row r="196" spans="3:6" s="5" customFormat="1" ht="11.25">
      <c r="C196" s="47"/>
      <c r="D196" s="48"/>
      <c r="E196" s="48"/>
      <c r="F196" s="49"/>
    </row>
    <row r="197" spans="3:6" s="5" customFormat="1" ht="11.25">
      <c r="C197" s="47"/>
      <c r="D197" s="48"/>
      <c r="E197" s="48"/>
      <c r="F197" s="49"/>
    </row>
    <row r="198" spans="3:6" s="5" customFormat="1" ht="11.25">
      <c r="C198" s="47"/>
      <c r="D198" s="48"/>
      <c r="E198" s="48"/>
      <c r="F198" s="49"/>
    </row>
    <row r="199" spans="3:6" s="5" customFormat="1" ht="11.25">
      <c r="C199" s="47"/>
      <c r="D199" s="48"/>
      <c r="E199" s="48"/>
      <c r="F199" s="49"/>
    </row>
    <row r="200" spans="3:6" s="5" customFormat="1" ht="11.25">
      <c r="C200" s="47"/>
      <c r="D200" s="48"/>
      <c r="E200" s="48"/>
      <c r="F200" s="49"/>
    </row>
    <row r="201" spans="3:6" s="5" customFormat="1" ht="11.25">
      <c r="C201" s="47"/>
      <c r="D201" s="48"/>
      <c r="E201" s="48"/>
      <c r="F201" s="49"/>
    </row>
    <row r="202" spans="3:6" s="5" customFormat="1" ht="11.25">
      <c r="C202" s="47"/>
      <c r="D202" s="48"/>
      <c r="E202" s="48"/>
      <c r="F202" s="49"/>
    </row>
    <row r="203" spans="3:6" s="5" customFormat="1" ht="11.25">
      <c r="C203" s="47"/>
      <c r="D203" s="48"/>
      <c r="E203" s="48"/>
      <c r="F203" s="49"/>
    </row>
    <row r="204" spans="3:6" s="5" customFormat="1" ht="11.25">
      <c r="C204" s="47"/>
      <c r="D204" s="48"/>
      <c r="E204" s="48"/>
      <c r="F204" s="49"/>
    </row>
    <row r="205" spans="3:6" s="5" customFormat="1" ht="11.25">
      <c r="C205" s="47"/>
      <c r="D205" s="48"/>
      <c r="E205" s="48"/>
      <c r="F205" s="49"/>
    </row>
    <row r="206" spans="3:6" s="5" customFormat="1" ht="11.25">
      <c r="C206" s="47"/>
      <c r="D206" s="48"/>
      <c r="E206" s="48"/>
      <c r="F206" s="49"/>
    </row>
    <row r="207" spans="3:6" s="5" customFormat="1" ht="11.25">
      <c r="C207" s="47"/>
      <c r="D207" s="48"/>
      <c r="E207" s="48"/>
      <c r="F207" s="49"/>
    </row>
    <row r="208" spans="3:6" s="5" customFormat="1" ht="11.25">
      <c r="C208" s="47"/>
      <c r="D208" s="48"/>
      <c r="E208" s="48"/>
      <c r="F208" s="49"/>
    </row>
    <row r="209" spans="3:6" s="5" customFormat="1" ht="11.25">
      <c r="C209" s="47"/>
      <c r="D209" s="48"/>
      <c r="E209" s="48"/>
      <c r="F209" s="49"/>
    </row>
    <row r="210" spans="3:6" s="5" customFormat="1" ht="11.25">
      <c r="C210" s="47"/>
      <c r="D210" s="48"/>
      <c r="E210" s="48"/>
      <c r="F210" s="49"/>
    </row>
    <row r="211" spans="3:6" s="5" customFormat="1" ht="11.25">
      <c r="C211" s="47"/>
      <c r="D211" s="48"/>
      <c r="E211" s="48"/>
      <c r="F211" s="49"/>
    </row>
    <row r="212" spans="3:6" s="5" customFormat="1" ht="11.25">
      <c r="C212" s="47"/>
      <c r="D212" s="48"/>
      <c r="E212" s="48"/>
      <c r="F212" s="49"/>
    </row>
    <row r="213" spans="3:6" s="5" customFormat="1" ht="11.25">
      <c r="C213" s="47"/>
      <c r="D213" s="48"/>
      <c r="E213" s="48"/>
      <c r="F213" s="49"/>
    </row>
    <row r="214" spans="3:6" s="5" customFormat="1" ht="11.25">
      <c r="C214" s="47"/>
      <c r="D214" s="48"/>
      <c r="E214" s="48"/>
      <c r="F214" s="49"/>
    </row>
    <row r="215" spans="3:6" s="5" customFormat="1" ht="11.25">
      <c r="C215" s="47"/>
      <c r="D215" s="48"/>
      <c r="E215" s="48"/>
      <c r="F215" s="49"/>
    </row>
    <row r="216" spans="3:6" s="5" customFormat="1" ht="11.25">
      <c r="C216" s="47"/>
      <c r="D216" s="48"/>
      <c r="E216" s="48"/>
      <c r="F216" s="49"/>
    </row>
    <row r="217" spans="3:6" s="5" customFormat="1" ht="11.25">
      <c r="C217" s="47"/>
      <c r="D217" s="48"/>
      <c r="E217" s="48"/>
      <c r="F217" s="49"/>
    </row>
    <row r="218" spans="3:6" s="5" customFormat="1" ht="11.25">
      <c r="C218" s="47"/>
      <c r="D218" s="48"/>
      <c r="E218" s="48"/>
      <c r="F218" s="49"/>
    </row>
    <row r="219" spans="3:6" s="5" customFormat="1" ht="11.25">
      <c r="C219" s="47"/>
      <c r="D219" s="48"/>
      <c r="E219" s="48"/>
      <c r="F219" s="49"/>
    </row>
    <row r="220" spans="3:6" s="5" customFormat="1" ht="11.25">
      <c r="C220" s="47"/>
      <c r="D220" s="48"/>
      <c r="E220" s="48"/>
      <c r="F220" s="49"/>
    </row>
    <row r="221" spans="3:6" s="5" customFormat="1" ht="11.25">
      <c r="C221" s="47"/>
      <c r="D221" s="48"/>
      <c r="E221" s="48"/>
      <c r="F221" s="49"/>
    </row>
    <row r="222" spans="3:6" s="5" customFormat="1" ht="11.25">
      <c r="C222" s="47"/>
      <c r="D222" s="48"/>
      <c r="E222" s="48"/>
      <c r="F222" s="49"/>
    </row>
    <row r="223" spans="3:6" s="5" customFormat="1" ht="11.25">
      <c r="C223" s="47"/>
      <c r="D223" s="48"/>
      <c r="E223" s="48"/>
      <c r="F223" s="49"/>
    </row>
    <row r="224" spans="3:6" s="5" customFormat="1" ht="11.25">
      <c r="C224" s="47"/>
      <c r="D224" s="48"/>
      <c r="E224" s="48"/>
      <c r="F224" s="49"/>
    </row>
    <row r="225" spans="3:6" s="5" customFormat="1" ht="11.25">
      <c r="C225" s="47"/>
      <c r="D225" s="48"/>
      <c r="E225" s="48"/>
      <c r="F225" s="49"/>
    </row>
    <row r="226" spans="3:6" s="5" customFormat="1" ht="11.25">
      <c r="C226" s="47"/>
      <c r="D226" s="48"/>
      <c r="E226" s="48"/>
      <c r="F226" s="49"/>
    </row>
    <row r="227" spans="3:6" s="5" customFormat="1" ht="11.25">
      <c r="C227" s="47"/>
      <c r="D227" s="48"/>
      <c r="E227" s="48"/>
      <c r="F227" s="49"/>
    </row>
    <row r="228" spans="3:6" s="5" customFormat="1" ht="11.25">
      <c r="C228" s="47"/>
      <c r="D228" s="48"/>
      <c r="E228" s="48"/>
      <c r="F228" s="49"/>
    </row>
    <row r="229" spans="3:6" s="5" customFormat="1" ht="11.25">
      <c r="C229" s="47"/>
      <c r="D229" s="48"/>
      <c r="E229" s="48"/>
      <c r="F229" s="49"/>
    </row>
    <row r="230" spans="3:6" s="5" customFormat="1" ht="11.25">
      <c r="C230" s="47"/>
      <c r="D230" s="48"/>
      <c r="E230" s="48"/>
      <c r="F230" s="49"/>
    </row>
    <row r="231" spans="3:6" s="5" customFormat="1" ht="11.25">
      <c r="C231" s="47"/>
      <c r="D231" s="48"/>
      <c r="E231" s="48"/>
      <c r="F231" s="49"/>
    </row>
    <row r="232" spans="3:6" s="5" customFormat="1" ht="11.25">
      <c r="C232" s="47"/>
      <c r="D232" s="48"/>
      <c r="E232" s="48"/>
      <c r="F232" s="49"/>
    </row>
    <row r="233" spans="3:6" s="5" customFormat="1" ht="11.25">
      <c r="C233" s="47"/>
      <c r="D233" s="48"/>
      <c r="E233" s="48"/>
      <c r="F233" s="49"/>
    </row>
    <row r="234" spans="3:6" s="5" customFormat="1" ht="11.25">
      <c r="C234" s="47"/>
      <c r="D234" s="48"/>
      <c r="E234" s="48"/>
      <c r="F234" s="49"/>
    </row>
    <row r="235" spans="3:6" s="5" customFormat="1" ht="11.25">
      <c r="C235" s="47"/>
      <c r="D235" s="48"/>
      <c r="E235" s="48"/>
      <c r="F235" s="49"/>
    </row>
    <row r="236" spans="3:6" s="5" customFormat="1" ht="11.25">
      <c r="C236" s="47"/>
      <c r="D236" s="48"/>
      <c r="E236" s="48"/>
      <c r="F236" s="49"/>
    </row>
    <row r="237" spans="3:6" s="5" customFormat="1" ht="11.25">
      <c r="C237" s="47"/>
      <c r="D237" s="48"/>
      <c r="E237" s="48"/>
      <c r="F237" s="49"/>
    </row>
    <row r="238" spans="3:6" s="5" customFormat="1" ht="11.25">
      <c r="C238" s="47"/>
      <c r="D238" s="48"/>
      <c r="E238" s="48"/>
      <c r="F238" s="49"/>
    </row>
    <row r="239" spans="3:6" s="5" customFormat="1" ht="11.25">
      <c r="C239" s="47"/>
      <c r="D239" s="48"/>
      <c r="E239" s="48"/>
      <c r="F239" s="49"/>
    </row>
    <row r="240" spans="3:6" s="5" customFormat="1" ht="11.25">
      <c r="C240" s="47"/>
      <c r="D240" s="48"/>
      <c r="E240" s="48"/>
      <c r="F240" s="49"/>
    </row>
    <row r="241" spans="3:6" s="5" customFormat="1" ht="11.25">
      <c r="C241" s="47"/>
      <c r="D241" s="48"/>
      <c r="E241" s="48"/>
      <c r="F241" s="49"/>
    </row>
    <row r="242" spans="3:6" s="5" customFormat="1" ht="11.25">
      <c r="C242" s="47"/>
      <c r="D242" s="48"/>
      <c r="E242" s="48"/>
      <c r="F242" s="49"/>
    </row>
    <row r="243" spans="3:6" s="5" customFormat="1" ht="11.25">
      <c r="C243" s="47"/>
      <c r="D243" s="48"/>
      <c r="E243" s="48"/>
      <c r="F243" s="49"/>
    </row>
    <row r="244" spans="3:6" s="5" customFormat="1" ht="11.25">
      <c r="C244" s="47"/>
      <c r="D244" s="48"/>
      <c r="E244" s="48"/>
      <c r="F244" s="49"/>
    </row>
    <row r="245" spans="3:6" s="5" customFormat="1" ht="11.25">
      <c r="C245" s="47"/>
      <c r="D245" s="48"/>
      <c r="E245" s="48"/>
      <c r="F245" s="49"/>
    </row>
    <row r="246" spans="3:6" s="5" customFormat="1" ht="11.25">
      <c r="C246" s="47"/>
      <c r="D246" s="48"/>
      <c r="E246" s="48"/>
      <c r="F246" s="49"/>
    </row>
    <row r="247" spans="3:6" s="5" customFormat="1" ht="11.25">
      <c r="C247" s="47"/>
      <c r="D247" s="48"/>
      <c r="E247" s="48"/>
      <c r="F247" s="49"/>
    </row>
    <row r="248" spans="3:6" s="5" customFormat="1" ht="11.25">
      <c r="C248" s="47"/>
      <c r="D248" s="48"/>
      <c r="E248" s="48"/>
      <c r="F248" s="49"/>
    </row>
    <row r="249" spans="3:6" s="5" customFormat="1" ht="11.25">
      <c r="C249" s="47"/>
      <c r="D249" s="48"/>
      <c r="E249" s="48"/>
      <c r="F249" s="49"/>
    </row>
    <row r="250" spans="3:6" s="5" customFormat="1" ht="11.25">
      <c r="C250" s="47"/>
      <c r="D250" s="48"/>
      <c r="E250" s="48"/>
      <c r="F250" s="49"/>
    </row>
    <row r="251" spans="3:6" s="5" customFormat="1" ht="11.25">
      <c r="C251" s="47"/>
      <c r="D251" s="48"/>
      <c r="E251" s="48"/>
      <c r="F251" s="49"/>
    </row>
    <row r="252" spans="3:6" s="5" customFormat="1" ht="11.25">
      <c r="C252" s="47"/>
      <c r="D252" s="48"/>
      <c r="E252" s="48"/>
      <c r="F252" s="49"/>
    </row>
    <row r="253" spans="3:6" s="5" customFormat="1" ht="11.25">
      <c r="C253" s="47"/>
      <c r="D253" s="48"/>
      <c r="E253" s="48"/>
      <c r="F253" s="49"/>
    </row>
    <row r="254" spans="3:6" s="5" customFormat="1" ht="11.25">
      <c r="C254" s="47"/>
      <c r="D254" s="48"/>
      <c r="E254" s="48"/>
      <c r="F254" s="49"/>
    </row>
    <row r="255" spans="3:6" s="5" customFormat="1" ht="11.25">
      <c r="C255" s="47"/>
      <c r="D255" s="48"/>
      <c r="E255" s="48"/>
      <c r="F255" s="49"/>
    </row>
    <row r="256" spans="3:6" s="5" customFormat="1" ht="11.25">
      <c r="C256" s="47"/>
      <c r="D256" s="48"/>
      <c r="E256" s="48"/>
      <c r="F256" s="49"/>
    </row>
    <row r="257" spans="3:6" s="5" customFormat="1" ht="11.25">
      <c r="C257" s="47"/>
      <c r="D257" s="48"/>
      <c r="E257" s="48"/>
      <c r="F257" s="49"/>
    </row>
    <row r="258" spans="3:6" s="5" customFormat="1" ht="11.25">
      <c r="C258" s="47"/>
      <c r="D258" s="48"/>
      <c r="E258" s="48"/>
      <c r="F258" s="49"/>
    </row>
    <row r="259" spans="3:6" s="5" customFormat="1" ht="11.25">
      <c r="C259" s="47"/>
      <c r="D259" s="48"/>
      <c r="E259" s="48"/>
      <c r="F259" s="49"/>
    </row>
    <row r="260" spans="3:6" s="5" customFormat="1" ht="11.25">
      <c r="C260" s="47"/>
      <c r="D260" s="48"/>
      <c r="E260" s="48"/>
      <c r="F260" s="49"/>
    </row>
    <row r="261" spans="3:6" s="5" customFormat="1" ht="11.25">
      <c r="C261" s="47"/>
      <c r="D261" s="48"/>
      <c r="E261" s="48"/>
      <c r="F261" s="49"/>
    </row>
    <row r="262" spans="3:6" s="5" customFormat="1" ht="11.25">
      <c r="C262" s="47"/>
      <c r="D262" s="48"/>
      <c r="E262" s="48"/>
      <c r="F262" s="49"/>
    </row>
    <row r="263" spans="3:6" s="5" customFormat="1" ht="11.25">
      <c r="C263" s="47"/>
      <c r="D263" s="48"/>
      <c r="E263" s="48"/>
      <c r="F263" s="49"/>
    </row>
    <row r="264" spans="3:6" s="5" customFormat="1" ht="11.25">
      <c r="C264" s="47"/>
      <c r="D264" s="48"/>
      <c r="E264" s="48"/>
      <c r="F264" s="49"/>
    </row>
    <row r="265" spans="3:6" s="5" customFormat="1" ht="11.25">
      <c r="C265" s="47"/>
      <c r="D265" s="48"/>
      <c r="E265" s="48"/>
      <c r="F265" s="49"/>
    </row>
    <row r="266" spans="3:6" s="5" customFormat="1" ht="11.25">
      <c r="C266" s="47"/>
      <c r="D266" s="48"/>
      <c r="E266" s="48"/>
      <c r="F266" s="49"/>
    </row>
    <row r="267" spans="3:6" s="5" customFormat="1" ht="11.25">
      <c r="C267" s="47"/>
      <c r="D267" s="48"/>
      <c r="E267" s="48"/>
      <c r="F267" s="49"/>
    </row>
    <row r="268" spans="3:6" s="5" customFormat="1" ht="11.25">
      <c r="C268" s="47"/>
      <c r="D268" s="48"/>
      <c r="E268" s="48"/>
      <c r="F268" s="49"/>
    </row>
    <row r="269" spans="3:6" s="5" customFormat="1" ht="11.25">
      <c r="C269" s="47"/>
      <c r="D269" s="48"/>
      <c r="E269" s="48"/>
      <c r="F269" s="49"/>
    </row>
    <row r="270" spans="3:6" s="5" customFormat="1" ht="11.25">
      <c r="C270" s="47"/>
      <c r="D270" s="48"/>
      <c r="E270" s="48"/>
      <c r="F270" s="49"/>
    </row>
    <row r="271" spans="3:6" s="5" customFormat="1" ht="11.25">
      <c r="C271" s="47"/>
      <c r="D271" s="48"/>
      <c r="E271" s="48"/>
      <c r="F271" s="49"/>
    </row>
    <row r="272" spans="3:6" s="5" customFormat="1" ht="11.25">
      <c r="C272" s="47"/>
      <c r="D272" s="48"/>
      <c r="E272" s="48"/>
      <c r="F272" s="49"/>
    </row>
    <row r="273" spans="3:6" s="5" customFormat="1" ht="11.25">
      <c r="C273" s="47"/>
      <c r="D273" s="48"/>
      <c r="E273" s="48"/>
      <c r="F273" s="49"/>
    </row>
    <row r="274" spans="3:6" s="5" customFormat="1" ht="11.25">
      <c r="C274" s="47"/>
      <c r="D274" s="48"/>
      <c r="E274" s="48"/>
      <c r="F274" s="49"/>
    </row>
    <row r="275" spans="3:6" s="5" customFormat="1" ht="11.25">
      <c r="C275" s="47"/>
      <c r="D275" s="48"/>
      <c r="E275" s="48"/>
      <c r="F275" s="49"/>
    </row>
    <row r="276" spans="3:6" s="5" customFormat="1" ht="11.25">
      <c r="C276" s="47"/>
      <c r="D276" s="48"/>
      <c r="E276" s="48"/>
      <c r="F276" s="49"/>
    </row>
    <row r="277" spans="3:6" s="5" customFormat="1" ht="11.25">
      <c r="C277" s="47"/>
      <c r="D277" s="48"/>
      <c r="E277" s="48"/>
      <c r="F277" s="49"/>
    </row>
    <row r="278" spans="3:6" s="5" customFormat="1" ht="11.25">
      <c r="C278" s="47"/>
      <c r="D278" s="48"/>
      <c r="E278" s="48"/>
      <c r="F278" s="49"/>
    </row>
    <row r="279" spans="3:6" s="5" customFormat="1" ht="11.25">
      <c r="C279" s="47"/>
      <c r="D279" s="48"/>
      <c r="E279" s="48"/>
      <c r="F279" s="49"/>
    </row>
    <row r="280" spans="3:6" s="5" customFormat="1" ht="11.25">
      <c r="C280" s="47"/>
      <c r="D280" s="48"/>
      <c r="E280" s="48"/>
      <c r="F280" s="49"/>
    </row>
    <row r="281" spans="3:6" s="5" customFormat="1" ht="11.25">
      <c r="C281" s="47"/>
      <c r="D281" s="48"/>
      <c r="E281" s="48"/>
      <c r="F281" s="49"/>
    </row>
    <row r="282" spans="3:6" s="5" customFormat="1" ht="11.25">
      <c r="C282" s="47"/>
      <c r="D282" s="48"/>
      <c r="E282" s="48"/>
      <c r="F282" s="49"/>
    </row>
    <row r="283" spans="3:6" s="5" customFormat="1" ht="11.25">
      <c r="C283" s="47"/>
      <c r="D283" s="48"/>
      <c r="E283" s="48"/>
      <c r="F283" s="49"/>
    </row>
    <row r="284" spans="3:6" s="5" customFormat="1" ht="11.25">
      <c r="C284" s="47"/>
      <c r="D284" s="48"/>
      <c r="E284" s="48"/>
      <c r="F284" s="49"/>
    </row>
    <row r="285" spans="3:6" s="5" customFormat="1" ht="11.25">
      <c r="C285" s="47"/>
      <c r="D285" s="48"/>
      <c r="E285" s="48"/>
      <c r="F285" s="49"/>
    </row>
    <row r="286" spans="3:6" s="5" customFormat="1" ht="11.25">
      <c r="C286" s="47"/>
      <c r="D286" s="48"/>
      <c r="E286" s="48"/>
      <c r="F286" s="49"/>
    </row>
    <row r="287" spans="3:6" s="5" customFormat="1" ht="11.25">
      <c r="C287" s="47"/>
      <c r="D287" s="48"/>
      <c r="E287" s="48"/>
      <c r="F287" s="49"/>
    </row>
    <row r="288" spans="3:6" s="5" customFormat="1" ht="11.25">
      <c r="C288" s="47"/>
      <c r="D288" s="48"/>
      <c r="E288" s="48"/>
      <c r="F288" s="49"/>
    </row>
    <row r="289" spans="3:6" s="5" customFormat="1" ht="11.25">
      <c r="C289" s="47"/>
      <c r="D289" s="48"/>
      <c r="E289" s="48"/>
      <c r="F289" s="49"/>
    </row>
    <row r="290" spans="3:6" s="5" customFormat="1" ht="11.25">
      <c r="C290" s="47"/>
      <c r="D290" s="48"/>
      <c r="E290" s="48"/>
      <c r="F290" s="49"/>
    </row>
    <row r="291" spans="3:6" s="5" customFormat="1" ht="11.25">
      <c r="C291" s="47"/>
      <c r="D291" s="48"/>
      <c r="E291" s="48"/>
      <c r="F291" s="49"/>
    </row>
    <row r="292" spans="3:6" s="5" customFormat="1" ht="11.25">
      <c r="C292" s="47"/>
      <c r="D292" s="48"/>
      <c r="E292" s="48"/>
      <c r="F292" s="49"/>
    </row>
    <row r="293" spans="3:6" s="5" customFormat="1" ht="11.25">
      <c r="C293" s="47"/>
      <c r="D293" s="48"/>
      <c r="E293" s="48"/>
      <c r="F293" s="49"/>
    </row>
    <row r="294" spans="3:6" s="5" customFormat="1" ht="11.25">
      <c r="C294" s="47"/>
      <c r="D294" s="48"/>
      <c r="E294" s="48"/>
      <c r="F294" s="49"/>
    </row>
    <row r="295" spans="3:6" s="5" customFormat="1" ht="11.25">
      <c r="C295" s="47"/>
      <c r="D295" s="48"/>
      <c r="E295" s="48"/>
      <c r="F295" s="49"/>
    </row>
    <row r="296" spans="3:6" s="5" customFormat="1" ht="11.25">
      <c r="C296" s="47"/>
      <c r="D296" s="48"/>
      <c r="E296" s="48"/>
      <c r="F296" s="49"/>
    </row>
    <row r="297" spans="3:6" s="5" customFormat="1" ht="11.25">
      <c r="C297" s="47"/>
      <c r="D297" s="48"/>
      <c r="E297" s="48"/>
      <c r="F297" s="49"/>
    </row>
    <row r="298" spans="3:6" s="5" customFormat="1" ht="11.25">
      <c r="C298" s="47"/>
      <c r="D298" s="48"/>
      <c r="E298" s="48"/>
      <c r="F298" s="49"/>
    </row>
    <row r="299" spans="3:6" s="5" customFormat="1" ht="11.25">
      <c r="C299" s="47"/>
      <c r="D299" s="48"/>
      <c r="E299" s="48"/>
      <c r="F299" s="49"/>
    </row>
    <row r="300" spans="3:6" s="5" customFormat="1" ht="11.25">
      <c r="C300" s="47"/>
      <c r="D300" s="48"/>
      <c r="E300" s="48"/>
      <c r="F300" s="49"/>
    </row>
    <row r="301" spans="3:6" s="5" customFormat="1" ht="11.25">
      <c r="C301" s="47"/>
      <c r="D301" s="48"/>
      <c r="E301" s="48"/>
      <c r="F301" s="49"/>
    </row>
    <row r="302" spans="3:6" s="5" customFormat="1" ht="11.25">
      <c r="C302" s="47"/>
      <c r="D302" s="48"/>
      <c r="E302" s="48"/>
      <c r="F302" s="49"/>
    </row>
    <row r="303" spans="3:6" s="5" customFormat="1" ht="11.25">
      <c r="C303" s="47"/>
      <c r="D303" s="48"/>
      <c r="E303" s="48"/>
      <c r="F303" s="49"/>
    </row>
    <row r="304" spans="3:6" s="5" customFormat="1" ht="11.25">
      <c r="C304" s="47"/>
      <c r="D304" s="48"/>
      <c r="E304" s="48"/>
      <c r="F304" s="49"/>
    </row>
    <row r="305" spans="3:6" s="5" customFormat="1" ht="11.25">
      <c r="C305" s="47"/>
      <c r="D305" s="48"/>
      <c r="E305" s="48"/>
      <c r="F305" s="49"/>
    </row>
    <row r="306" spans="3:6" s="5" customFormat="1" ht="11.25">
      <c r="C306" s="47"/>
      <c r="D306" s="48"/>
      <c r="E306" s="48"/>
      <c r="F306" s="49"/>
    </row>
    <row r="307" spans="3:6" s="5" customFormat="1" ht="11.25">
      <c r="C307" s="47"/>
      <c r="D307" s="48"/>
      <c r="E307" s="48"/>
      <c r="F307" s="49"/>
    </row>
    <row r="308" spans="3:6" s="5" customFormat="1" ht="11.25">
      <c r="C308" s="47"/>
      <c r="D308" s="48"/>
      <c r="E308" s="48"/>
      <c r="F308" s="49"/>
    </row>
    <row r="309" spans="3:6" s="5" customFormat="1" ht="11.25">
      <c r="C309" s="47"/>
      <c r="D309" s="48"/>
      <c r="E309" s="48"/>
      <c r="F309" s="49"/>
    </row>
    <row r="310" spans="3:6" s="5" customFormat="1" ht="11.25">
      <c r="C310" s="47"/>
      <c r="D310" s="48"/>
      <c r="E310" s="48"/>
      <c r="F310" s="49"/>
    </row>
    <row r="311" spans="3:6" s="5" customFormat="1" ht="11.25">
      <c r="C311" s="47"/>
      <c r="D311" s="48"/>
      <c r="E311" s="48"/>
      <c r="F311" s="49"/>
    </row>
    <row r="312" spans="3:6" s="5" customFormat="1" ht="11.25">
      <c r="C312" s="47"/>
      <c r="D312" s="48"/>
      <c r="E312" s="48"/>
      <c r="F312" s="49"/>
    </row>
    <row r="313" spans="3:6" s="5" customFormat="1" ht="11.25">
      <c r="C313" s="47"/>
      <c r="D313" s="48"/>
      <c r="E313" s="48"/>
      <c r="F313" s="49"/>
    </row>
    <row r="314" spans="3:6" s="5" customFormat="1" ht="11.25">
      <c r="C314" s="47"/>
      <c r="D314" s="48"/>
      <c r="E314" s="48"/>
      <c r="F314" s="49"/>
    </row>
    <row r="315" spans="3:6" s="5" customFormat="1" ht="11.25">
      <c r="C315" s="47"/>
      <c r="D315" s="48"/>
      <c r="E315" s="48"/>
      <c r="F315" s="49"/>
    </row>
    <row r="316" spans="3:6" s="5" customFormat="1" ht="11.25">
      <c r="C316" s="47"/>
      <c r="D316" s="48"/>
      <c r="E316" s="48"/>
      <c r="F316" s="49"/>
    </row>
    <row r="317" spans="3:6" s="5" customFormat="1" ht="11.25">
      <c r="C317" s="47"/>
      <c r="D317" s="48"/>
      <c r="E317" s="48"/>
      <c r="F317" s="49"/>
    </row>
    <row r="318" spans="3:6" s="5" customFormat="1" ht="11.25">
      <c r="C318" s="47"/>
      <c r="D318" s="48"/>
      <c r="E318" s="48"/>
      <c r="F318" s="49"/>
    </row>
    <row r="319" spans="3:6" s="5" customFormat="1" ht="11.25">
      <c r="C319" s="47"/>
      <c r="D319" s="48"/>
      <c r="E319" s="48"/>
      <c r="F319" s="49"/>
    </row>
    <row r="320" spans="3:6" s="5" customFormat="1" ht="11.25">
      <c r="C320" s="47"/>
      <c r="D320" s="48"/>
      <c r="E320" s="48"/>
      <c r="F320" s="49"/>
    </row>
    <row r="321" spans="3:6" s="5" customFormat="1" ht="11.25">
      <c r="C321" s="47"/>
      <c r="D321" s="48"/>
      <c r="E321" s="48"/>
      <c r="F321" s="49"/>
    </row>
    <row r="322" spans="3:6" s="5" customFormat="1" ht="11.25">
      <c r="C322" s="47"/>
      <c r="D322" s="48"/>
      <c r="E322" s="48"/>
      <c r="F322" s="49"/>
    </row>
    <row r="323" spans="3:6" s="5" customFormat="1" ht="11.25">
      <c r="C323" s="47"/>
      <c r="D323" s="48"/>
      <c r="E323" s="48"/>
      <c r="F323" s="49"/>
    </row>
    <row r="324" spans="3:6" s="5" customFormat="1" ht="11.25">
      <c r="C324" s="47"/>
      <c r="D324" s="48"/>
      <c r="E324" s="48"/>
      <c r="F324" s="49"/>
    </row>
    <row r="325" spans="3:6" s="5" customFormat="1" ht="11.25">
      <c r="C325" s="47"/>
      <c r="D325" s="48"/>
      <c r="E325" s="48"/>
      <c r="F325" s="49"/>
    </row>
    <row r="326" spans="3:6" s="5" customFormat="1" ht="11.25">
      <c r="C326" s="47"/>
      <c r="D326" s="48"/>
      <c r="E326" s="48"/>
      <c r="F326" s="49"/>
    </row>
    <row r="327" spans="3:6" s="5" customFormat="1" ht="11.25">
      <c r="C327" s="47"/>
      <c r="D327" s="48"/>
      <c r="E327" s="48"/>
      <c r="F327" s="49"/>
    </row>
    <row r="328" spans="3:6" s="5" customFormat="1" ht="11.25">
      <c r="C328" s="47"/>
      <c r="D328" s="48"/>
      <c r="E328" s="48"/>
      <c r="F328" s="49"/>
    </row>
    <row r="329" spans="3:6" s="5" customFormat="1" ht="11.25">
      <c r="C329" s="47"/>
      <c r="D329" s="48"/>
      <c r="E329" s="48"/>
      <c r="F329" s="49"/>
    </row>
    <row r="330" spans="3:6" s="5" customFormat="1" ht="11.25">
      <c r="C330" s="47"/>
      <c r="D330" s="48"/>
      <c r="E330" s="48"/>
      <c r="F330" s="49"/>
    </row>
    <row r="331" spans="3:6" s="5" customFormat="1" ht="11.25">
      <c r="C331" s="47"/>
      <c r="D331" s="48"/>
      <c r="E331" s="48"/>
      <c r="F331" s="49"/>
    </row>
    <row r="332" spans="3:6" s="5" customFormat="1" ht="11.25">
      <c r="C332" s="47"/>
      <c r="D332" s="48"/>
      <c r="E332" s="48"/>
      <c r="F332" s="49"/>
    </row>
    <row r="333" spans="3:6" s="5" customFormat="1" ht="11.25">
      <c r="C333" s="47"/>
      <c r="D333" s="48"/>
      <c r="E333" s="48"/>
      <c r="F333" s="49"/>
    </row>
    <row r="334" spans="3:6" s="5" customFormat="1" ht="11.25">
      <c r="C334" s="47"/>
      <c r="D334" s="48"/>
      <c r="E334" s="48"/>
      <c r="F334" s="49"/>
    </row>
    <row r="335" spans="3:6" s="5" customFormat="1" ht="11.25">
      <c r="C335" s="47"/>
      <c r="D335" s="48"/>
      <c r="E335" s="48"/>
      <c r="F335" s="49"/>
    </row>
    <row r="336" spans="3:6" s="5" customFormat="1" ht="11.25">
      <c r="C336" s="47"/>
      <c r="D336" s="48"/>
      <c r="E336" s="48"/>
      <c r="F336" s="49"/>
    </row>
    <row r="337" spans="3:6" s="5" customFormat="1" ht="11.25">
      <c r="C337" s="47"/>
      <c r="D337" s="48"/>
      <c r="E337" s="48"/>
      <c r="F337" s="49"/>
    </row>
    <row r="338" spans="3:6" s="5" customFormat="1" ht="11.25">
      <c r="C338" s="47"/>
      <c r="D338" s="48"/>
      <c r="E338" s="48"/>
      <c r="F338" s="49"/>
    </row>
    <row r="339" spans="3:6" s="5" customFormat="1" ht="11.25">
      <c r="C339" s="47"/>
      <c r="D339" s="48"/>
      <c r="E339" s="48"/>
      <c r="F339" s="49"/>
    </row>
    <row r="340" spans="3:6" s="5" customFormat="1" ht="11.25">
      <c r="C340" s="47"/>
      <c r="D340" s="48"/>
      <c r="E340" s="48"/>
      <c r="F340" s="49"/>
    </row>
    <row r="341" spans="3:6" s="5" customFormat="1" ht="11.25">
      <c r="C341" s="47"/>
      <c r="D341" s="48"/>
      <c r="E341" s="48"/>
      <c r="F341" s="49"/>
    </row>
    <row r="342" spans="3:6" s="5" customFormat="1" ht="11.25">
      <c r="C342" s="47"/>
      <c r="D342" s="48"/>
      <c r="E342" s="48"/>
      <c r="F342" s="49"/>
    </row>
    <row r="343" spans="3:6" s="5" customFormat="1" ht="11.25">
      <c r="C343" s="47"/>
      <c r="D343" s="48"/>
      <c r="E343" s="48"/>
      <c r="F343" s="49"/>
    </row>
    <row r="344" spans="3:6" s="5" customFormat="1" ht="11.25">
      <c r="C344" s="47"/>
      <c r="D344" s="48"/>
      <c r="E344" s="48"/>
      <c r="F344" s="49"/>
    </row>
    <row r="345" spans="3:6" s="5" customFormat="1" ht="11.25">
      <c r="C345" s="47"/>
      <c r="D345" s="48"/>
      <c r="E345" s="48"/>
      <c r="F345" s="49"/>
    </row>
    <row r="346" spans="3:6" s="5" customFormat="1" ht="11.25">
      <c r="C346" s="47"/>
      <c r="D346" s="48"/>
      <c r="E346" s="48"/>
      <c r="F346" s="49"/>
    </row>
    <row r="347" spans="3:6" s="5" customFormat="1" ht="11.25">
      <c r="C347" s="47"/>
      <c r="D347" s="48"/>
      <c r="E347" s="48"/>
      <c r="F347" s="49"/>
    </row>
    <row r="348" spans="3:6" s="5" customFormat="1" ht="11.25">
      <c r="C348" s="47"/>
      <c r="D348" s="48"/>
      <c r="E348" s="48"/>
      <c r="F348" s="49"/>
    </row>
    <row r="349" spans="3:6" s="5" customFormat="1" ht="11.25">
      <c r="C349" s="47"/>
      <c r="D349" s="48"/>
      <c r="E349" s="48"/>
      <c r="F349" s="49"/>
    </row>
    <row r="350" spans="3:6" s="5" customFormat="1" ht="11.25">
      <c r="C350" s="47"/>
      <c r="D350" s="48"/>
      <c r="E350" s="48"/>
      <c r="F350" s="49"/>
    </row>
    <row r="351" spans="3:6" s="5" customFormat="1" ht="11.25">
      <c r="C351" s="47"/>
      <c r="D351" s="48"/>
      <c r="E351" s="48"/>
      <c r="F351" s="49"/>
    </row>
    <row r="352" spans="3:6" s="5" customFormat="1" ht="11.25">
      <c r="C352" s="47"/>
      <c r="D352" s="48"/>
      <c r="E352" s="48"/>
      <c r="F352" s="49"/>
    </row>
    <row r="353" spans="3:6" s="5" customFormat="1" ht="11.25">
      <c r="C353" s="47"/>
      <c r="D353" s="48"/>
      <c r="E353" s="48"/>
      <c r="F353" s="49"/>
    </row>
    <row r="354" spans="3:6" s="5" customFormat="1" ht="11.25">
      <c r="C354" s="47"/>
      <c r="D354" s="48"/>
      <c r="E354" s="48"/>
      <c r="F354" s="49"/>
    </row>
    <row r="355" spans="3:6" s="5" customFormat="1" ht="11.25">
      <c r="C355" s="47"/>
      <c r="D355" s="48"/>
      <c r="E355" s="48"/>
      <c r="F355" s="49"/>
    </row>
    <row r="356" spans="3:6" s="5" customFormat="1" ht="11.25">
      <c r="C356" s="47"/>
      <c r="D356" s="48"/>
      <c r="E356" s="48"/>
      <c r="F356" s="49"/>
    </row>
    <row r="357" spans="3:6" s="5" customFormat="1" ht="11.25">
      <c r="C357" s="47"/>
      <c r="D357" s="48"/>
      <c r="E357" s="48"/>
      <c r="F357" s="49"/>
    </row>
    <row r="358" spans="3:6" s="5" customFormat="1" ht="11.25">
      <c r="C358" s="47"/>
      <c r="D358" s="48"/>
      <c r="E358" s="48"/>
      <c r="F358" s="49"/>
    </row>
    <row r="359" spans="3:6" s="5" customFormat="1" ht="11.25">
      <c r="C359" s="47"/>
      <c r="D359" s="48"/>
      <c r="E359" s="48"/>
      <c r="F359" s="49"/>
    </row>
    <row r="360" spans="3:6" s="5" customFormat="1" ht="11.25">
      <c r="C360" s="47"/>
      <c r="D360" s="48"/>
      <c r="E360" s="48"/>
      <c r="F360" s="49"/>
    </row>
    <row r="361" spans="3:6" s="5" customFormat="1" ht="11.25">
      <c r="C361" s="47"/>
      <c r="D361" s="48"/>
      <c r="E361" s="48"/>
      <c r="F361" s="49"/>
    </row>
    <row r="362" spans="3:6" s="5" customFormat="1" ht="11.25">
      <c r="C362" s="47"/>
      <c r="D362" s="48"/>
      <c r="E362" s="48"/>
      <c r="F362" s="49"/>
    </row>
    <row r="363" spans="3:6" s="5" customFormat="1" ht="11.25">
      <c r="C363" s="47"/>
      <c r="D363" s="48"/>
      <c r="E363" s="48"/>
      <c r="F363" s="49"/>
    </row>
    <row r="364" spans="3:6" s="5" customFormat="1" ht="11.25">
      <c r="C364" s="47"/>
      <c r="D364" s="48"/>
      <c r="E364" s="48"/>
      <c r="F364" s="49"/>
    </row>
    <row r="365" spans="3:6" s="5" customFormat="1" ht="11.25">
      <c r="C365" s="47"/>
      <c r="D365" s="48"/>
      <c r="E365" s="48"/>
      <c r="F365" s="49"/>
    </row>
    <row r="366" spans="3:6" s="5" customFormat="1" ht="11.25">
      <c r="C366" s="47"/>
      <c r="D366" s="48"/>
      <c r="E366" s="48"/>
      <c r="F366" s="49"/>
    </row>
    <row r="367" spans="3:6" s="5" customFormat="1" ht="11.25">
      <c r="C367" s="47"/>
      <c r="D367" s="48"/>
      <c r="E367" s="48"/>
      <c r="F367" s="49"/>
    </row>
    <row r="368" spans="3:6" s="5" customFormat="1" ht="11.25">
      <c r="C368" s="47"/>
      <c r="D368" s="48"/>
      <c r="E368" s="48"/>
      <c r="F368" s="49"/>
    </row>
    <row r="369" spans="3:6" s="5" customFormat="1" ht="11.25">
      <c r="C369" s="47"/>
      <c r="D369" s="48"/>
      <c r="E369" s="48"/>
      <c r="F369" s="49"/>
    </row>
    <row r="370" spans="3:6" s="5" customFormat="1" ht="11.25">
      <c r="C370" s="47"/>
      <c r="D370" s="48"/>
      <c r="E370" s="48"/>
      <c r="F370" s="49"/>
    </row>
    <row r="371" spans="3:6" s="5" customFormat="1" ht="11.25">
      <c r="C371" s="47"/>
      <c r="D371" s="48"/>
      <c r="E371" s="48"/>
      <c r="F371" s="49"/>
    </row>
    <row r="372" spans="3:6" s="5" customFormat="1" ht="11.25">
      <c r="C372" s="47"/>
      <c r="D372" s="48"/>
      <c r="E372" s="48"/>
      <c r="F372" s="49"/>
    </row>
    <row r="373" spans="3:6" s="5" customFormat="1" ht="11.25">
      <c r="C373" s="47"/>
      <c r="D373" s="48"/>
      <c r="E373" s="48"/>
      <c r="F373" s="49"/>
    </row>
    <row r="374" spans="3:6" s="5" customFormat="1" ht="11.25">
      <c r="C374" s="47"/>
      <c r="D374" s="48"/>
      <c r="E374" s="48"/>
      <c r="F374" s="49"/>
    </row>
    <row r="375" spans="3:6" s="5" customFormat="1" ht="11.25">
      <c r="C375" s="47"/>
      <c r="D375" s="48"/>
      <c r="E375" s="48"/>
      <c r="F375" s="49"/>
    </row>
    <row r="376" spans="3:6" s="5" customFormat="1" ht="11.25">
      <c r="C376" s="47"/>
      <c r="D376" s="48"/>
      <c r="E376" s="48"/>
      <c r="F376" s="49"/>
    </row>
    <row r="377" spans="3:6" s="5" customFormat="1" ht="11.25">
      <c r="C377" s="47"/>
      <c r="D377" s="48"/>
      <c r="E377" s="48"/>
      <c r="F377" s="49"/>
    </row>
    <row r="378" spans="3:6" s="5" customFormat="1" ht="11.25">
      <c r="C378" s="47"/>
      <c r="D378" s="48"/>
      <c r="E378" s="48"/>
      <c r="F378" s="49"/>
    </row>
    <row r="379" spans="3:6" s="5" customFormat="1" ht="11.25">
      <c r="C379" s="47"/>
      <c r="D379" s="48"/>
      <c r="E379" s="48"/>
      <c r="F379" s="49"/>
    </row>
    <row r="380" spans="3:6" s="5" customFormat="1" ht="11.25">
      <c r="C380" s="47"/>
      <c r="D380" s="48"/>
      <c r="E380" s="48"/>
      <c r="F380" s="49"/>
    </row>
    <row r="381" spans="3:6" s="5" customFormat="1" ht="11.25">
      <c r="C381" s="47"/>
      <c r="D381" s="48"/>
      <c r="E381" s="48"/>
      <c r="F381" s="49"/>
    </row>
    <row r="382" spans="3:6" s="5" customFormat="1" ht="11.25">
      <c r="C382" s="47"/>
      <c r="D382" s="48"/>
      <c r="E382" s="48"/>
      <c r="F382" s="49"/>
    </row>
    <row r="383" spans="3:6" s="5" customFormat="1" ht="11.25">
      <c r="C383" s="47"/>
      <c r="D383" s="48"/>
      <c r="E383" s="48"/>
      <c r="F383" s="49"/>
    </row>
    <row r="384" spans="3:6" s="5" customFormat="1" ht="11.25">
      <c r="C384" s="47"/>
      <c r="D384" s="48"/>
      <c r="E384" s="48"/>
      <c r="F384" s="49"/>
    </row>
    <row r="385" spans="3:6" s="5" customFormat="1" ht="11.25">
      <c r="C385" s="47"/>
      <c r="D385" s="48"/>
      <c r="E385" s="48"/>
      <c r="F385" s="49"/>
    </row>
    <row r="386" spans="3:6" s="5" customFormat="1" ht="11.25">
      <c r="C386" s="47"/>
      <c r="D386" s="48"/>
      <c r="E386" s="48"/>
      <c r="F386" s="49"/>
    </row>
    <row r="387" spans="3:6" s="5" customFormat="1" ht="11.25">
      <c r="C387" s="47"/>
      <c r="D387" s="48"/>
      <c r="E387" s="48"/>
      <c r="F387" s="49"/>
    </row>
    <row r="388" spans="3:6" s="5" customFormat="1" ht="11.25">
      <c r="C388" s="47"/>
      <c r="D388" s="48"/>
      <c r="E388" s="48"/>
      <c r="F388" s="49"/>
    </row>
    <row r="389" spans="3:6" s="5" customFormat="1" ht="11.25">
      <c r="C389" s="47"/>
      <c r="D389" s="48"/>
      <c r="E389" s="48"/>
      <c r="F389" s="49"/>
    </row>
    <row r="390" spans="3:6" s="5" customFormat="1" ht="11.25">
      <c r="C390" s="47"/>
      <c r="D390" s="48"/>
      <c r="E390" s="48"/>
      <c r="F390" s="49"/>
    </row>
    <row r="391" spans="3:6" s="5" customFormat="1" ht="11.25">
      <c r="C391" s="47"/>
      <c r="D391" s="48"/>
      <c r="E391" s="48"/>
      <c r="F391" s="49"/>
    </row>
    <row r="392" spans="3:6" s="5" customFormat="1" ht="11.25">
      <c r="C392" s="47"/>
      <c r="D392" s="48"/>
      <c r="E392" s="48"/>
      <c r="F392" s="49"/>
    </row>
    <row r="393" spans="3:6" s="5" customFormat="1" ht="11.25">
      <c r="C393" s="47"/>
      <c r="D393" s="48"/>
      <c r="E393" s="48"/>
      <c r="F393" s="49"/>
    </row>
    <row r="394" spans="3:6" s="5" customFormat="1" ht="11.25">
      <c r="C394" s="47"/>
      <c r="D394" s="48"/>
      <c r="E394" s="48"/>
      <c r="F394" s="49"/>
    </row>
    <row r="395" spans="3:6" s="5" customFormat="1" ht="11.25">
      <c r="C395" s="47"/>
      <c r="D395" s="48"/>
      <c r="E395" s="48"/>
      <c r="F395" s="49"/>
    </row>
    <row r="396" spans="3:6" s="5" customFormat="1" ht="11.25">
      <c r="C396" s="47"/>
      <c r="D396" s="48"/>
      <c r="E396" s="48"/>
      <c r="F396" s="49"/>
    </row>
    <row r="397" spans="3:6" s="5" customFormat="1" ht="11.25">
      <c r="C397" s="47"/>
      <c r="D397" s="48"/>
      <c r="E397" s="48"/>
      <c r="F397" s="49"/>
    </row>
    <row r="398" spans="3:6" s="5" customFormat="1" ht="11.25">
      <c r="C398" s="47"/>
      <c r="D398" s="48"/>
      <c r="E398" s="48"/>
      <c r="F398" s="49"/>
    </row>
    <row r="399" spans="3:6" s="5" customFormat="1" ht="11.25">
      <c r="C399" s="47"/>
      <c r="D399" s="48"/>
      <c r="E399" s="48"/>
      <c r="F399" s="49"/>
    </row>
    <row r="400" spans="3:6" s="5" customFormat="1" ht="11.25">
      <c r="C400" s="47"/>
      <c r="D400" s="48"/>
      <c r="E400" s="48"/>
      <c r="F400" s="49"/>
    </row>
    <row r="401" spans="3:6" s="5" customFormat="1" ht="11.25">
      <c r="C401" s="47"/>
      <c r="D401" s="48"/>
      <c r="E401" s="48"/>
      <c r="F401" s="49"/>
    </row>
    <row r="402" spans="3:6" s="5" customFormat="1" ht="11.25">
      <c r="C402" s="47"/>
      <c r="D402" s="48"/>
      <c r="E402" s="48"/>
      <c r="F402" s="49"/>
    </row>
    <row r="403" spans="3:6" s="5" customFormat="1" ht="11.25">
      <c r="C403" s="47"/>
      <c r="D403" s="48"/>
      <c r="E403" s="48"/>
      <c r="F403" s="49"/>
    </row>
    <row r="404" spans="3:6" s="5" customFormat="1" ht="11.25">
      <c r="C404" s="47"/>
      <c r="D404" s="48"/>
      <c r="E404" s="48"/>
      <c r="F404" s="49"/>
    </row>
    <row r="405" spans="3:6" s="5" customFormat="1" ht="11.25">
      <c r="C405" s="47"/>
      <c r="D405" s="48"/>
      <c r="E405" s="48"/>
      <c r="F405" s="49"/>
    </row>
    <row r="406" spans="3:6" s="5" customFormat="1" ht="11.25">
      <c r="C406" s="47"/>
      <c r="D406" s="48"/>
      <c r="E406" s="48"/>
      <c r="F406" s="49"/>
    </row>
    <row r="407" spans="3:6" s="5" customFormat="1" ht="11.25">
      <c r="C407" s="47"/>
      <c r="D407" s="48"/>
      <c r="E407" s="48"/>
      <c r="F407" s="49"/>
    </row>
    <row r="408" spans="3:6" s="5" customFormat="1" ht="11.25">
      <c r="C408" s="47"/>
      <c r="D408" s="48"/>
      <c r="E408" s="48"/>
      <c r="F408" s="49"/>
    </row>
    <row r="409" spans="3:6" s="5" customFormat="1" ht="11.25">
      <c r="C409" s="47"/>
      <c r="D409" s="48"/>
      <c r="E409" s="48"/>
      <c r="F409" s="49"/>
    </row>
    <row r="410" spans="3:6" s="5" customFormat="1" ht="11.25">
      <c r="C410" s="47"/>
      <c r="D410" s="48"/>
      <c r="E410" s="48"/>
      <c r="F410" s="49"/>
    </row>
    <row r="411" spans="3:6" s="5" customFormat="1" ht="11.25">
      <c r="C411" s="47"/>
      <c r="D411" s="48"/>
      <c r="E411" s="48"/>
      <c r="F411" s="49"/>
    </row>
    <row r="412" spans="3:6" s="5" customFormat="1" ht="11.25">
      <c r="C412" s="47"/>
      <c r="D412" s="48"/>
      <c r="E412" s="48"/>
      <c r="F412" s="49"/>
    </row>
    <row r="413" spans="3:6" s="5" customFormat="1" ht="11.25">
      <c r="C413" s="47"/>
      <c r="D413" s="48"/>
      <c r="E413" s="48"/>
      <c r="F413" s="49"/>
    </row>
    <row r="414" spans="3:6" s="5" customFormat="1" ht="11.25">
      <c r="C414" s="47"/>
      <c r="D414" s="48"/>
      <c r="E414" s="48"/>
      <c r="F414" s="49"/>
    </row>
    <row r="415" spans="3:6" s="5" customFormat="1" ht="11.25">
      <c r="C415" s="47"/>
      <c r="D415" s="48"/>
      <c r="E415" s="48"/>
      <c r="F415" s="49"/>
    </row>
    <row r="416" spans="3:6" s="5" customFormat="1" ht="11.25">
      <c r="C416" s="47"/>
      <c r="D416" s="48"/>
      <c r="E416" s="48"/>
      <c r="F416" s="49"/>
    </row>
    <row r="417" spans="3:6" s="5" customFormat="1" ht="11.25">
      <c r="C417" s="47"/>
      <c r="D417" s="48"/>
      <c r="E417" s="48"/>
      <c r="F417" s="49"/>
    </row>
    <row r="418" spans="3:6" s="5" customFormat="1" ht="11.25">
      <c r="C418" s="47"/>
      <c r="D418" s="48"/>
      <c r="E418" s="48"/>
      <c r="F418" s="49"/>
    </row>
    <row r="419" spans="3:6" s="5" customFormat="1" ht="11.25">
      <c r="C419" s="47"/>
      <c r="D419" s="48"/>
      <c r="E419" s="48"/>
      <c r="F419" s="49"/>
    </row>
    <row r="420" spans="3:6" s="5" customFormat="1" ht="11.25">
      <c r="C420" s="47"/>
      <c r="D420" s="48"/>
      <c r="E420" s="48"/>
      <c r="F420" s="49"/>
    </row>
    <row r="421" spans="3:6" s="5" customFormat="1" ht="11.25">
      <c r="C421" s="47"/>
      <c r="D421" s="48"/>
      <c r="E421" s="48"/>
      <c r="F421" s="49"/>
    </row>
    <row r="422" spans="3:6" s="5" customFormat="1" ht="11.25">
      <c r="C422" s="47"/>
      <c r="D422" s="48"/>
      <c r="E422" s="48"/>
      <c r="F422" s="49"/>
    </row>
    <row r="423" spans="3:6" s="5" customFormat="1" ht="11.25">
      <c r="C423" s="47"/>
      <c r="D423" s="48"/>
      <c r="E423" s="48"/>
      <c r="F423" s="49"/>
    </row>
    <row r="424" spans="3:6" s="5" customFormat="1" ht="11.25">
      <c r="C424" s="47"/>
      <c r="D424" s="48"/>
      <c r="E424" s="48"/>
      <c r="F424" s="49"/>
    </row>
    <row r="425" spans="3:6" s="5" customFormat="1" ht="11.25">
      <c r="C425" s="47"/>
      <c r="D425" s="48"/>
      <c r="E425" s="48"/>
      <c r="F425" s="49"/>
    </row>
    <row r="426" spans="3:6" s="5" customFormat="1" ht="11.25">
      <c r="C426" s="47"/>
      <c r="D426" s="48"/>
      <c r="E426" s="48"/>
      <c r="F426" s="49"/>
    </row>
    <row r="427" spans="3:6" s="5" customFormat="1" ht="11.25">
      <c r="C427" s="47"/>
      <c r="D427" s="48"/>
      <c r="E427" s="48"/>
      <c r="F427" s="49"/>
    </row>
    <row r="428" spans="3:6" s="5" customFormat="1" ht="11.25">
      <c r="C428" s="47"/>
      <c r="D428" s="48"/>
      <c r="E428" s="48"/>
      <c r="F428" s="49"/>
    </row>
    <row r="429" spans="3:6" s="5" customFormat="1" ht="11.25">
      <c r="C429" s="47"/>
      <c r="D429" s="48"/>
      <c r="E429" s="48"/>
      <c r="F429" s="49"/>
    </row>
    <row r="430" spans="3:6" s="5" customFormat="1" ht="11.25">
      <c r="C430" s="47"/>
      <c r="D430" s="48"/>
      <c r="E430" s="48"/>
      <c r="F430" s="49"/>
    </row>
    <row r="431" spans="3:6" s="5" customFormat="1" ht="11.25">
      <c r="C431" s="47"/>
      <c r="D431" s="48"/>
      <c r="E431" s="48"/>
      <c r="F431" s="49"/>
    </row>
    <row r="432" spans="3:6" s="5" customFormat="1" ht="11.25">
      <c r="C432" s="47"/>
      <c r="D432" s="48"/>
      <c r="E432" s="48"/>
      <c r="F432" s="49"/>
    </row>
    <row r="433" spans="3:6" s="5" customFormat="1" ht="11.25">
      <c r="C433" s="47"/>
      <c r="D433" s="48"/>
      <c r="E433" s="48"/>
      <c r="F433" s="49"/>
    </row>
    <row r="434" spans="3:6" s="5" customFormat="1" ht="11.25">
      <c r="C434" s="47"/>
      <c r="D434" s="48"/>
      <c r="E434" s="48"/>
      <c r="F434" s="49"/>
    </row>
    <row r="435" spans="3:6" s="5" customFormat="1" ht="11.25">
      <c r="C435" s="47"/>
      <c r="D435" s="48"/>
      <c r="E435" s="48"/>
      <c r="F435" s="49"/>
    </row>
    <row r="436" spans="3:6" s="5" customFormat="1" ht="11.25">
      <c r="C436" s="47"/>
      <c r="D436" s="48"/>
      <c r="E436" s="48"/>
      <c r="F436" s="49"/>
    </row>
    <row r="437" spans="3:6" s="5" customFormat="1" ht="11.25">
      <c r="C437" s="47"/>
      <c r="D437" s="48"/>
      <c r="E437" s="48"/>
      <c r="F437" s="49"/>
    </row>
    <row r="438" spans="3:6" s="5" customFormat="1" ht="11.25">
      <c r="C438" s="47"/>
      <c r="D438" s="48"/>
      <c r="E438" s="48"/>
      <c r="F438" s="49"/>
    </row>
    <row r="439" spans="3:6" s="5" customFormat="1" ht="11.25">
      <c r="C439" s="47"/>
      <c r="D439" s="48"/>
      <c r="E439" s="48"/>
      <c r="F439" s="49"/>
    </row>
    <row r="440" spans="3:6" s="5" customFormat="1" ht="11.25">
      <c r="C440" s="47"/>
      <c r="D440" s="48"/>
      <c r="E440" s="48"/>
      <c r="F440" s="49"/>
    </row>
    <row r="441" spans="3:6" s="5" customFormat="1" ht="11.25">
      <c r="C441" s="47"/>
      <c r="D441" s="48"/>
      <c r="E441" s="48"/>
      <c r="F441" s="49"/>
    </row>
    <row r="442" spans="3:6" s="5" customFormat="1" ht="11.25">
      <c r="C442" s="47"/>
      <c r="D442" s="48"/>
      <c r="E442" s="48"/>
      <c r="F442" s="49"/>
    </row>
    <row r="443" spans="3:6" s="5" customFormat="1" ht="11.25">
      <c r="C443" s="47"/>
      <c r="D443" s="48"/>
      <c r="E443" s="48"/>
      <c r="F443" s="49"/>
    </row>
    <row r="444" spans="3:6" s="5" customFormat="1" ht="11.25">
      <c r="C444" s="47"/>
      <c r="D444" s="48"/>
      <c r="E444" s="48"/>
      <c r="F444" s="49"/>
    </row>
    <row r="445" spans="3:6" s="5" customFormat="1" ht="11.25">
      <c r="C445" s="47"/>
      <c r="D445" s="48"/>
      <c r="E445" s="48"/>
      <c r="F445" s="49"/>
    </row>
    <row r="446" spans="3:6" s="5" customFormat="1" ht="11.25">
      <c r="C446" s="47"/>
      <c r="D446" s="48"/>
      <c r="E446" s="48"/>
      <c r="F446" s="49"/>
    </row>
    <row r="447" spans="3:6" s="5" customFormat="1" ht="11.25">
      <c r="C447" s="47"/>
      <c r="D447" s="48"/>
      <c r="E447" s="48"/>
      <c r="F447" s="49"/>
    </row>
    <row r="448" spans="3:6" s="5" customFormat="1" ht="11.25">
      <c r="C448" s="47"/>
      <c r="D448" s="48"/>
      <c r="E448" s="48"/>
      <c r="F448" s="49"/>
    </row>
    <row r="449" spans="3:6" s="5" customFormat="1" ht="11.25">
      <c r="C449" s="47"/>
      <c r="D449" s="48"/>
      <c r="E449" s="48"/>
      <c r="F449" s="49"/>
    </row>
    <row r="450" spans="3:6" s="5" customFormat="1" ht="11.25">
      <c r="C450" s="47"/>
      <c r="D450" s="48"/>
      <c r="E450" s="48"/>
      <c r="F450" s="49"/>
    </row>
    <row r="451" spans="3:6" s="5" customFormat="1" ht="11.25">
      <c r="C451" s="47"/>
      <c r="D451" s="48"/>
      <c r="E451" s="48"/>
      <c r="F451" s="49"/>
    </row>
    <row r="452" spans="3:6" s="5" customFormat="1" ht="11.25">
      <c r="C452" s="47"/>
      <c r="D452" s="48"/>
      <c r="E452" s="48"/>
      <c r="F452" s="49"/>
    </row>
    <row r="453" spans="3:6" s="5" customFormat="1" ht="11.25">
      <c r="C453" s="47"/>
      <c r="D453" s="48"/>
      <c r="E453" s="48"/>
      <c r="F453" s="49"/>
    </row>
    <row r="454" spans="3:6" s="5" customFormat="1" ht="11.25">
      <c r="C454" s="47"/>
      <c r="D454" s="48"/>
      <c r="E454" s="48"/>
      <c r="F454" s="49"/>
    </row>
    <row r="455" spans="3:6" s="5" customFormat="1" ht="11.25">
      <c r="C455" s="47"/>
      <c r="D455" s="48"/>
      <c r="E455" s="48"/>
      <c r="F455" s="49"/>
    </row>
    <row r="456" spans="3:6" s="5" customFormat="1" ht="11.25">
      <c r="C456" s="47"/>
      <c r="D456" s="48"/>
      <c r="E456" s="48"/>
      <c r="F456" s="49"/>
    </row>
    <row r="457" spans="3:6" s="5" customFormat="1" ht="11.25">
      <c r="C457" s="47"/>
      <c r="D457" s="48"/>
      <c r="E457" s="48"/>
      <c r="F457" s="49"/>
    </row>
    <row r="458" spans="3:6" s="5" customFormat="1" ht="11.25">
      <c r="C458" s="47"/>
      <c r="D458" s="48"/>
      <c r="E458" s="48"/>
      <c r="F458" s="49"/>
    </row>
    <row r="459" spans="3:6" s="5" customFormat="1" ht="11.25">
      <c r="C459" s="47"/>
      <c r="D459" s="48"/>
      <c r="E459" s="48"/>
      <c r="F459" s="49"/>
    </row>
    <row r="460" spans="3:6" s="5" customFormat="1" ht="11.25">
      <c r="C460" s="47"/>
      <c r="D460" s="48"/>
      <c r="E460" s="48"/>
      <c r="F460" s="49"/>
    </row>
    <row r="461" spans="3:6" s="5" customFormat="1" ht="11.25">
      <c r="C461" s="47"/>
      <c r="D461" s="48"/>
      <c r="E461" s="48"/>
      <c r="F461" s="49"/>
    </row>
    <row r="462" spans="3:6" s="5" customFormat="1" ht="11.25">
      <c r="C462" s="47"/>
      <c r="D462" s="48"/>
      <c r="E462" s="48"/>
      <c r="F462" s="49"/>
    </row>
    <row r="463" spans="3:6" s="5" customFormat="1" ht="11.25">
      <c r="C463" s="47"/>
      <c r="D463" s="48"/>
      <c r="E463" s="48"/>
      <c r="F463" s="49"/>
    </row>
    <row r="464" spans="3:6" s="5" customFormat="1" ht="11.25">
      <c r="C464" s="47"/>
      <c r="D464" s="48"/>
      <c r="E464" s="48"/>
      <c r="F464" s="49"/>
    </row>
    <row r="465" spans="3:6" s="5" customFormat="1" ht="11.25">
      <c r="C465" s="47"/>
      <c r="D465" s="48"/>
      <c r="E465" s="48"/>
      <c r="F465" s="49"/>
    </row>
    <row r="466" spans="3:6" s="5" customFormat="1" ht="11.25">
      <c r="C466" s="47"/>
      <c r="D466" s="48"/>
      <c r="E466" s="48"/>
      <c r="F466" s="49"/>
    </row>
    <row r="467" spans="3:6" s="5" customFormat="1" ht="11.25">
      <c r="C467" s="47"/>
      <c r="D467" s="48"/>
      <c r="E467" s="48"/>
      <c r="F467" s="49"/>
    </row>
    <row r="468" spans="3:6" s="5" customFormat="1" ht="11.25">
      <c r="C468" s="47"/>
      <c r="D468" s="48"/>
      <c r="E468" s="48"/>
      <c r="F468" s="49"/>
    </row>
    <row r="469" spans="3:6" s="5" customFormat="1" ht="11.25">
      <c r="C469" s="47"/>
      <c r="D469" s="48"/>
      <c r="E469" s="48"/>
      <c r="F469" s="49"/>
    </row>
    <row r="470" spans="3:6" s="5" customFormat="1" ht="11.25">
      <c r="C470" s="47"/>
      <c r="D470" s="48"/>
      <c r="E470" s="48"/>
      <c r="F470" s="49"/>
    </row>
    <row r="471" spans="3:6" s="5" customFormat="1" ht="11.25">
      <c r="C471" s="47"/>
      <c r="D471" s="48"/>
      <c r="E471" s="48"/>
      <c r="F471" s="49"/>
    </row>
    <row r="472" spans="3:6" s="5" customFormat="1" ht="11.25">
      <c r="C472" s="47"/>
      <c r="D472" s="48"/>
      <c r="E472" s="48"/>
      <c r="F472" s="49"/>
    </row>
    <row r="473" spans="3:6" s="5" customFormat="1" ht="11.25">
      <c r="C473" s="47"/>
      <c r="D473" s="48"/>
      <c r="E473" s="48"/>
      <c r="F473" s="49"/>
    </row>
    <row r="474" spans="3:6" s="5" customFormat="1" ht="11.25">
      <c r="C474" s="47"/>
      <c r="D474" s="48"/>
      <c r="E474" s="48"/>
      <c r="F474" s="49"/>
    </row>
    <row r="475" spans="3:6" s="5" customFormat="1" ht="11.25">
      <c r="C475" s="47"/>
      <c r="D475" s="48"/>
      <c r="E475" s="48"/>
      <c r="F475" s="49"/>
    </row>
    <row r="476" spans="3:6" s="5" customFormat="1" ht="11.25">
      <c r="C476" s="47"/>
      <c r="D476" s="48"/>
      <c r="E476" s="48"/>
      <c r="F476" s="49"/>
    </row>
    <row r="477" spans="3:6" s="5" customFormat="1" ht="11.25">
      <c r="C477" s="47"/>
      <c r="D477" s="48"/>
      <c r="E477" s="48"/>
      <c r="F477" s="49"/>
    </row>
    <row r="478" spans="3:6" s="5" customFormat="1" ht="11.25">
      <c r="C478" s="47"/>
      <c r="D478" s="48"/>
      <c r="E478" s="48"/>
      <c r="F478" s="49"/>
    </row>
    <row r="479" spans="3:6" s="5" customFormat="1" ht="11.25">
      <c r="C479" s="47"/>
      <c r="D479" s="48"/>
      <c r="E479" s="48"/>
      <c r="F479" s="49"/>
    </row>
    <row r="480" spans="3:6" s="5" customFormat="1" ht="11.25">
      <c r="C480" s="47"/>
      <c r="D480" s="48"/>
      <c r="E480" s="48"/>
      <c r="F480" s="49"/>
    </row>
    <row r="481" spans="3:6" s="5" customFormat="1" ht="11.25">
      <c r="C481" s="47"/>
      <c r="D481" s="48"/>
      <c r="E481" s="48"/>
      <c r="F481" s="49"/>
    </row>
    <row r="482" spans="3:6" s="5" customFormat="1" ht="11.25">
      <c r="C482" s="47"/>
      <c r="D482" s="48"/>
      <c r="E482" s="48"/>
      <c r="F482" s="49"/>
    </row>
    <row r="483" spans="3:6" s="5" customFormat="1" ht="11.25">
      <c r="C483" s="47"/>
      <c r="D483" s="48"/>
      <c r="E483" s="48"/>
      <c r="F483" s="49"/>
    </row>
    <row r="484" spans="3:6" s="5" customFormat="1" ht="11.25">
      <c r="C484" s="47"/>
      <c r="D484" s="48"/>
      <c r="E484" s="48"/>
      <c r="F484" s="49"/>
    </row>
    <row r="485" spans="3:6" s="5" customFormat="1" ht="11.25">
      <c r="C485" s="47"/>
      <c r="D485" s="48"/>
      <c r="E485" s="48"/>
      <c r="F485" s="49"/>
    </row>
    <row r="486" spans="3:6" s="5" customFormat="1" ht="11.25">
      <c r="C486" s="47"/>
      <c r="D486" s="48"/>
      <c r="E486" s="48"/>
      <c r="F486" s="49"/>
    </row>
    <row r="487" spans="3:6" s="5" customFormat="1" ht="11.25">
      <c r="C487" s="47"/>
      <c r="D487" s="48"/>
      <c r="E487" s="48"/>
      <c r="F487" s="49"/>
    </row>
    <row r="488" spans="3:6" s="5" customFormat="1" ht="11.25">
      <c r="C488" s="47"/>
      <c r="D488" s="48"/>
      <c r="E488" s="48"/>
      <c r="F488" s="49"/>
    </row>
    <row r="489" spans="3:6" s="5" customFormat="1" ht="11.25">
      <c r="C489" s="47"/>
      <c r="D489" s="48"/>
      <c r="E489" s="48"/>
      <c r="F489" s="49"/>
    </row>
    <row r="490" spans="3:6" s="5" customFormat="1" ht="11.25">
      <c r="C490" s="47"/>
      <c r="D490" s="48"/>
      <c r="E490" s="48"/>
      <c r="F490" s="49"/>
    </row>
    <row r="491" spans="3:6" s="5" customFormat="1" ht="11.25">
      <c r="C491" s="47"/>
      <c r="D491" s="48"/>
      <c r="E491" s="48"/>
      <c r="F491" s="49"/>
    </row>
    <row r="492" spans="3:6" s="5" customFormat="1" ht="11.25">
      <c r="C492" s="47"/>
      <c r="D492" s="48"/>
      <c r="E492" s="48"/>
      <c r="F492" s="49"/>
    </row>
    <row r="493" spans="3:6" s="5" customFormat="1" ht="11.25">
      <c r="C493" s="47"/>
      <c r="D493" s="48"/>
      <c r="E493" s="48"/>
      <c r="F493" s="49"/>
    </row>
    <row r="494" spans="3:6" s="5" customFormat="1" ht="11.25">
      <c r="C494" s="47"/>
      <c r="D494" s="48"/>
      <c r="E494" s="48"/>
      <c r="F494" s="49"/>
    </row>
    <row r="495" spans="3:6" s="5" customFormat="1" ht="11.25">
      <c r="C495" s="47"/>
      <c r="D495" s="48"/>
      <c r="E495" s="48"/>
      <c r="F495" s="49"/>
    </row>
    <row r="496" spans="3:6" s="5" customFormat="1" ht="11.25">
      <c r="C496" s="47"/>
      <c r="D496" s="48"/>
      <c r="E496" s="48"/>
      <c r="F496" s="49"/>
    </row>
    <row r="497" spans="3:6" s="5" customFormat="1" ht="11.25">
      <c r="C497" s="47"/>
      <c r="D497" s="48"/>
      <c r="E497" s="48"/>
      <c r="F497" s="49"/>
    </row>
    <row r="498" spans="3:6" s="5" customFormat="1" ht="11.25">
      <c r="C498" s="47"/>
      <c r="D498" s="48"/>
      <c r="E498" s="48"/>
      <c r="F498" s="49"/>
    </row>
    <row r="499" spans="3:6" s="5" customFormat="1" ht="11.25">
      <c r="C499" s="47"/>
      <c r="D499" s="48"/>
      <c r="E499" s="48"/>
      <c r="F499" s="49"/>
    </row>
    <row r="500" spans="3:6" s="5" customFormat="1" ht="11.25">
      <c r="C500" s="47"/>
      <c r="D500" s="48"/>
      <c r="E500" s="48"/>
      <c r="F500" s="49"/>
    </row>
    <row r="501" spans="3:6" s="5" customFormat="1" ht="11.25">
      <c r="C501" s="47"/>
      <c r="D501" s="48"/>
      <c r="E501" s="48"/>
      <c r="F501" s="49"/>
    </row>
    <row r="502" spans="3:6" s="5" customFormat="1" ht="11.25">
      <c r="C502" s="47"/>
      <c r="D502" s="48"/>
      <c r="E502" s="48"/>
      <c r="F502" s="49"/>
    </row>
    <row r="503" spans="3:6" s="5" customFormat="1" ht="11.25">
      <c r="C503" s="47"/>
      <c r="D503" s="48"/>
      <c r="E503" s="48"/>
      <c r="F503" s="49"/>
    </row>
    <row r="504" spans="3:6" s="5" customFormat="1" ht="11.25">
      <c r="C504" s="47"/>
      <c r="D504" s="48"/>
      <c r="E504" s="48"/>
      <c r="F504" s="49"/>
    </row>
    <row r="505" spans="3:6" s="5" customFormat="1" ht="11.25">
      <c r="C505" s="47"/>
      <c r="D505" s="48"/>
      <c r="E505" s="48"/>
      <c r="F505" s="49"/>
    </row>
    <row r="506" spans="3:6" s="5" customFormat="1" ht="11.25">
      <c r="C506" s="47"/>
      <c r="D506" s="48"/>
      <c r="E506" s="48"/>
      <c r="F506" s="49"/>
    </row>
    <row r="507" spans="3:6" s="5" customFormat="1" ht="11.25">
      <c r="C507" s="47"/>
      <c r="D507" s="48"/>
      <c r="E507" s="48"/>
      <c r="F507" s="49"/>
    </row>
    <row r="508" spans="3:6" s="5" customFormat="1" ht="11.25">
      <c r="C508" s="47"/>
      <c r="D508" s="48"/>
      <c r="E508" s="48"/>
      <c r="F508" s="49"/>
    </row>
    <row r="509" spans="3:6" s="5" customFormat="1" ht="11.25">
      <c r="C509" s="47"/>
      <c r="D509" s="48"/>
      <c r="E509" s="48"/>
      <c r="F509" s="49"/>
    </row>
    <row r="510" spans="3:6" s="5" customFormat="1" ht="11.25">
      <c r="C510" s="47"/>
      <c r="D510" s="48"/>
      <c r="E510" s="48"/>
      <c r="F510" s="49"/>
    </row>
    <row r="511" spans="3:6" s="5" customFormat="1" ht="11.25">
      <c r="C511" s="47"/>
      <c r="D511" s="48"/>
      <c r="E511" s="48"/>
      <c r="F511" s="49"/>
    </row>
    <row r="512" spans="3:6" s="5" customFormat="1" ht="11.25">
      <c r="C512" s="47"/>
      <c r="D512" s="48"/>
      <c r="E512" s="48"/>
      <c r="F512" s="49"/>
    </row>
    <row r="513" spans="3:6" s="5" customFormat="1" ht="11.25">
      <c r="C513" s="47"/>
      <c r="D513" s="48"/>
      <c r="E513" s="48"/>
      <c r="F513" s="49"/>
    </row>
    <row r="514" spans="3:6" s="5" customFormat="1" ht="11.25">
      <c r="C514" s="47"/>
      <c r="D514" s="48"/>
      <c r="E514" s="48"/>
      <c r="F514" s="49"/>
    </row>
    <row r="515" spans="3:6" s="5" customFormat="1" ht="11.25">
      <c r="C515" s="47"/>
      <c r="D515" s="48"/>
      <c r="E515" s="48"/>
      <c r="F515" s="49"/>
    </row>
    <row r="516" spans="3:6" s="5" customFormat="1" ht="11.25">
      <c r="C516" s="47"/>
      <c r="D516" s="48"/>
      <c r="E516" s="48"/>
      <c r="F516" s="49"/>
    </row>
    <row r="517" spans="3:6" s="5" customFormat="1" ht="11.25">
      <c r="C517" s="47"/>
      <c r="D517" s="48"/>
      <c r="E517" s="48"/>
      <c r="F517" s="49"/>
    </row>
    <row r="518" spans="3:6" s="5" customFormat="1" ht="11.25">
      <c r="C518" s="47"/>
      <c r="D518" s="48"/>
      <c r="E518" s="48"/>
      <c r="F518" s="49"/>
    </row>
    <row r="519" spans="3:6" s="5" customFormat="1" ht="11.25">
      <c r="C519" s="47"/>
      <c r="D519" s="48"/>
      <c r="E519" s="48"/>
      <c r="F519" s="49"/>
    </row>
    <row r="520" spans="3:6" s="5" customFormat="1" ht="11.25">
      <c r="C520" s="47"/>
      <c r="D520" s="48"/>
      <c r="E520" s="48"/>
      <c r="F520" s="49"/>
    </row>
    <row r="521" spans="3:6" s="5" customFormat="1" ht="11.25">
      <c r="C521" s="47"/>
      <c r="D521" s="48"/>
      <c r="E521" s="48"/>
      <c r="F521" s="49"/>
    </row>
    <row r="522" spans="3:6" s="5" customFormat="1" ht="11.25">
      <c r="C522" s="47"/>
      <c r="D522" s="48"/>
      <c r="E522" s="48"/>
      <c r="F522" s="49"/>
    </row>
    <row r="523" spans="3:6" s="5" customFormat="1" ht="11.25">
      <c r="C523" s="47"/>
      <c r="D523" s="48"/>
      <c r="E523" s="48"/>
      <c r="F523" s="49"/>
    </row>
    <row r="524" spans="3:6" s="5" customFormat="1" ht="11.25">
      <c r="C524" s="47"/>
      <c r="D524" s="48"/>
      <c r="E524" s="48"/>
      <c r="F524" s="49"/>
    </row>
    <row r="525" spans="3:6" s="5" customFormat="1" ht="11.25">
      <c r="C525" s="47"/>
      <c r="D525" s="48"/>
      <c r="E525" s="48"/>
      <c r="F525" s="49"/>
    </row>
    <row r="526" spans="3:6" s="5" customFormat="1" ht="11.25">
      <c r="C526" s="47"/>
      <c r="D526" s="48"/>
      <c r="E526" s="48"/>
      <c r="F526" s="49"/>
    </row>
    <row r="527" spans="3:6" s="5" customFormat="1" ht="11.25">
      <c r="C527" s="47"/>
      <c r="D527" s="48"/>
      <c r="E527" s="48"/>
      <c r="F527" s="49"/>
    </row>
    <row r="528" spans="3:6" s="5" customFormat="1" ht="11.25">
      <c r="C528" s="47"/>
      <c r="D528" s="48"/>
      <c r="E528" s="48"/>
      <c r="F528" s="49"/>
    </row>
    <row r="529" spans="3:6" s="5" customFormat="1" ht="11.25">
      <c r="C529" s="47"/>
      <c r="D529" s="48"/>
      <c r="E529" s="48"/>
      <c r="F529" s="49"/>
    </row>
    <row r="530" spans="3:6" s="5" customFormat="1" ht="11.25">
      <c r="C530" s="47"/>
      <c r="D530" s="48"/>
      <c r="E530" s="48"/>
      <c r="F530" s="49"/>
    </row>
    <row r="531" spans="3:6" s="5" customFormat="1" ht="11.25">
      <c r="C531" s="47"/>
      <c r="D531" s="48"/>
      <c r="E531" s="48"/>
      <c r="F531" s="49"/>
    </row>
    <row r="532" spans="3:6" s="5" customFormat="1" ht="11.25">
      <c r="C532" s="47"/>
      <c r="D532" s="48"/>
      <c r="E532" s="48"/>
      <c r="F532" s="49"/>
    </row>
    <row r="533" spans="3:6" s="5" customFormat="1" ht="11.25">
      <c r="C533" s="47"/>
      <c r="D533" s="48"/>
      <c r="E533" s="48"/>
      <c r="F533" s="49"/>
    </row>
    <row r="534" spans="3:6" s="5" customFormat="1" ht="11.25">
      <c r="C534" s="47"/>
      <c r="D534" s="48"/>
      <c r="E534" s="48"/>
      <c r="F534" s="49"/>
    </row>
    <row r="535" spans="3:6" s="5" customFormat="1" ht="11.25">
      <c r="C535" s="47"/>
      <c r="D535" s="48"/>
      <c r="E535" s="48"/>
      <c r="F535" s="49"/>
    </row>
    <row r="536" spans="3:6" s="5" customFormat="1" ht="11.25">
      <c r="C536" s="47"/>
      <c r="D536" s="48"/>
      <c r="E536" s="48"/>
      <c r="F536" s="49"/>
    </row>
    <row r="537" spans="3:6" s="5" customFormat="1" ht="11.25">
      <c r="C537" s="47"/>
      <c r="D537" s="48"/>
      <c r="E537" s="48"/>
      <c r="F537" s="49"/>
    </row>
    <row r="538" spans="3:6" s="5" customFormat="1" ht="11.25">
      <c r="C538" s="47"/>
      <c r="D538" s="48"/>
      <c r="E538" s="48"/>
      <c r="F538" s="49"/>
    </row>
    <row r="539" spans="3:6" s="5" customFormat="1" ht="11.25">
      <c r="C539" s="47"/>
      <c r="D539" s="48"/>
      <c r="E539" s="48"/>
      <c r="F539" s="49"/>
    </row>
    <row r="540" spans="3:6" s="5" customFormat="1" ht="11.25">
      <c r="C540" s="47"/>
      <c r="D540" s="48"/>
      <c r="E540" s="48"/>
      <c r="F540" s="49"/>
    </row>
    <row r="541" spans="3:6" s="5" customFormat="1" ht="11.25">
      <c r="C541" s="47"/>
      <c r="D541" s="48"/>
      <c r="E541" s="48"/>
      <c r="F541" s="49"/>
    </row>
    <row r="542" spans="3:6" s="5" customFormat="1" ht="11.25">
      <c r="C542" s="47"/>
      <c r="D542" s="48"/>
      <c r="E542" s="48"/>
      <c r="F542" s="49"/>
    </row>
    <row r="543" spans="3:6" s="5" customFormat="1" ht="11.25">
      <c r="C543" s="47"/>
      <c r="D543" s="48"/>
      <c r="E543" s="48"/>
      <c r="F543" s="49"/>
    </row>
    <row r="544" spans="3:6" s="5" customFormat="1" ht="11.25">
      <c r="C544" s="47"/>
      <c r="D544" s="48"/>
      <c r="E544" s="48"/>
      <c r="F544" s="49"/>
    </row>
    <row r="545" spans="3:6" s="5" customFormat="1" ht="11.25">
      <c r="C545" s="47"/>
      <c r="D545" s="48"/>
      <c r="E545" s="48"/>
      <c r="F545" s="49"/>
    </row>
    <row r="546" spans="3:6" s="5" customFormat="1" ht="11.25">
      <c r="C546" s="47"/>
      <c r="D546" s="48"/>
      <c r="E546" s="48"/>
      <c r="F546" s="49"/>
    </row>
    <row r="547" spans="3:6" s="5" customFormat="1" ht="11.25">
      <c r="C547" s="47"/>
      <c r="D547" s="48"/>
      <c r="E547" s="48"/>
      <c r="F547" s="49"/>
    </row>
    <row r="548" spans="3:6" s="5" customFormat="1" ht="11.25">
      <c r="C548" s="47"/>
      <c r="D548" s="48"/>
      <c r="E548" s="48"/>
      <c r="F548" s="49"/>
    </row>
    <row r="549" spans="3:6" s="5" customFormat="1" ht="11.25">
      <c r="C549" s="47"/>
      <c r="D549" s="48"/>
      <c r="E549" s="48"/>
      <c r="F549" s="49"/>
    </row>
    <row r="550" spans="3:6" s="5" customFormat="1" ht="11.25">
      <c r="C550" s="47"/>
      <c r="D550" s="48"/>
      <c r="E550" s="48"/>
      <c r="F550" s="49"/>
    </row>
    <row r="551" spans="3:6" s="5" customFormat="1" ht="11.25">
      <c r="C551" s="47"/>
      <c r="D551" s="48"/>
      <c r="E551" s="48"/>
      <c r="F551" s="49"/>
    </row>
    <row r="552" spans="3:6" s="5" customFormat="1" ht="11.25">
      <c r="C552" s="47"/>
      <c r="D552" s="48"/>
      <c r="E552" s="48"/>
      <c r="F552" s="49"/>
    </row>
    <row r="553" spans="3:6" s="5" customFormat="1" ht="11.25">
      <c r="C553" s="47"/>
      <c r="D553" s="48"/>
      <c r="E553" s="48"/>
      <c r="F553" s="49"/>
    </row>
    <row r="554" spans="3:6" s="5" customFormat="1" ht="11.25">
      <c r="C554" s="47"/>
      <c r="D554" s="48"/>
      <c r="E554" s="48"/>
      <c r="F554" s="49"/>
    </row>
    <row r="555" spans="3:6" s="5" customFormat="1" ht="11.25">
      <c r="C555" s="47"/>
      <c r="D555" s="48"/>
      <c r="E555" s="48"/>
      <c r="F555" s="49"/>
    </row>
    <row r="556" spans="3:6" s="5" customFormat="1" ht="11.25">
      <c r="C556" s="47"/>
      <c r="D556" s="48"/>
      <c r="E556" s="48"/>
      <c r="F556" s="49"/>
    </row>
    <row r="557" spans="3:6" s="5" customFormat="1" ht="11.25">
      <c r="C557" s="47"/>
      <c r="D557" s="48"/>
      <c r="E557" s="48"/>
      <c r="F557" s="49"/>
    </row>
    <row r="558" spans="3:6" s="5" customFormat="1" ht="11.25">
      <c r="C558" s="47"/>
      <c r="D558" s="48"/>
      <c r="E558" s="48"/>
      <c r="F558" s="49"/>
    </row>
    <row r="559" spans="3:6" s="5" customFormat="1" ht="11.25">
      <c r="C559" s="47"/>
      <c r="D559" s="48"/>
      <c r="E559" s="48"/>
      <c r="F559" s="49"/>
    </row>
    <row r="560" spans="3:6" s="5" customFormat="1" ht="11.25">
      <c r="C560" s="47"/>
      <c r="D560" s="48"/>
      <c r="E560" s="48"/>
      <c r="F560" s="49"/>
    </row>
    <row r="561" spans="3:6" s="5" customFormat="1" ht="11.25">
      <c r="C561" s="47"/>
      <c r="D561" s="48"/>
      <c r="E561" s="48"/>
      <c r="F561" s="49"/>
    </row>
    <row r="562" spans="3:6" s="5" customFormat="1" ht="11.25">
      <c r="C562" s="47"/>
      <c r="D562" s="48"/>
      <c r="E562" s="48"/>
      <c r="F562" s="49"/>
    </row>
    <row r="563" spans="3:6" s="5" customFormat="1" ht="11.25">
      <c r="C563" s="47"/>
      <c r="D563" s="48"/>
      <c r="E563" s="48"/>
      <c r="F563" s="49"/>
    </row>
    <row r="564" spans="3:6" s="5" customFormat="1" ht="11.25">
      <c r="C564" s="47"/>
      <c r="D564" s="48"/>
      <c r="E564" s="48"/>
      <c r="F564" s="49"/>
    </row>
    <row r="565" spans="3:6" s="5" customFormat="1" ht="11.25">
      <c r="C565" s="47"/>
      <c r="D565" s="48"/>
      <c r="E565" s="48"/>
      <c r="F565" s="49"/>
    </row>
    <row r="566" spans="3:6" s="5" customFormat="1" ht="11.25">
      <c r="C566" s="47"/>
      <c r="D566" s="48"/>
      <c r="E566" s="48"/>
      <c r="F566" s="49"/>
    </row>
    <row r="567" spans="3:6" s="5" customFormat="1" ht="11.25">
      <c r="C567" s="47"/>
      <c r="D567" s="48"/>
      <c r="E567" s="48"/>
      <c r="F567" s="49"/>
    </row>
    <row r="568" spans="3:6" s="5" customFormat="1" ht="11.25">
      <c r="C568" s="47"/>
      <c r="D568" s="48"/>
      <c r="E568" s="48"/>
      <c r="F568" s="49"/>
    </row>
    <row r="569" spans="3:6" s="5" customFormat="1" ht="11.25">
      <c r="C569" s="47"/>
      <c r="D569" s="48"/>
      <c r="E569" s="48"/>
      <c r="F569" s="49"/>
    </row>
    <row r="570" spans="3:6" s="5" customFormat="1" ht="11.25">
      <c r="C570" s="47"/>
      <c r="D570" s="48"/>
      <c r="E570" s="48"/>
      <c r="F570" s="49"/>
    </row>
    <row r="571" spans="3:6" s="5" customFormat="1" ht="11.25">
      <c r="C571" s="47"/>
      <c r="D571" s="48"/>
      <c r="E571" s="48"/>
      <c r="F571" s="49"/>
    </row>
    <row r="572" spans="3:6" s="5" customFormat="1" ht="11.25">
      <c r="C572" s="47"/>
      <c r="D572" s="48"/>
      <c r="E572" s="48"/>
      <c r="F572" s="49"/>
    </row>
    <row r="573" spans="3:6" s="5" customFormat="1" ht="11.25">
      <c r="C573" s="47"/>
      <c r="D573" s="48"/>
      <c r="E573" s="48"/>
      <c r="F573" s="49"/>
    </row>
    <row r="574" spans="3:6" s="5" customFormat="1" ht="11.25">
      <c r="C574" s="47"/>
      <c r="D574" s="48"/>
      <c r="E574" s="48"/>
      <c r="F574" s="49"/>
    </row>
    <row r="575" spans="3:6" s="5" customFormat="1" ht="11.25">
      <c r="C575" s="47"/>
      <c r="D575" s="48"/>
      <c r="E575" s="48"/>
      <c r="F575" s="49"/>
    </row>
    <row r="576" spans="3:6" s="5" customFormat="1" ht="11.25">
      <c r="C576" s="47"/>
      <c r="D576" s="48"/>
      <c r="E576" s="48"/>
      <c r="F576" s="49"/>
    </row>
    <row r="577" spans="3:6" s="5" customFormat="1" ht="11.25">
      <c r="C577" s="47"/>
      <c r="D577" s="48"/>
      <c r="E577" s="48"/>
      <c r="F577" s="49"/>
    </row>
    <row r="578" spans="3:6" s="5" customFormat="1" ht="11.25">
      <c r="C578" s="47"/>
      <c r="D578" s="48"/>
      <c r="E578" s="48"/>
      <c r="F578" s="49"/>
    </row>
    <row r="579" spans="3:6" s="5" customFormat="1" ht="11.25">
      <c r="C579" s="47"/>
      <c r="D579" s="48"/>
      <c r="E579" s="48"/>
      <c r="F579" s="49"/>
    </row>
    <row r="580" spans="3:6" s="5" customFormat="1" ht="11.25">
      <c r="C580" s="47"/>
      <c r="D580" s="48"/>
      <c r="E580" s="48"/>
      <c r="F580" s="49"/>
    </row>
    <row r="581" spans="3:6" s="5" customFormat="1" ht="11.25">
      <c r="C581" s="47"/>
      <c r="D581" s="48"/>
      <c r="E581" s="48"/>
      <c r="F581" s="49"/>
    </row>
  </sheetData>
  <mergeCells count="9">
    <mergeCell ref="D50:D51"/>
    <mergeCell ref="C50:C51"/>
    <mergeCell ref="A50:B51"/>
    <mergeCell ref="C52:D53"/>
    <mergeCell ref="A1:B1"/>
    <mergeCell ref="A5:B5"/>
    <mergeCell ref="A4:B4"/>
    <mergeCell ref="A3:B3"/>
    <mergeCell ref="A2:B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6"/>
  <sheetViews>
    <sheetView tabSelected="1" workbookViewId="0" topLeftCell="A1">
      <selection activeCell="E12" sqref="E12"/>
    </sheetView>
  </sheetViews>
  <sheetFormatPr defaultColWidth="9.140625" defaultRowHeight="12.75"/>
  <cols>
    <col min="1" max="1" width="24.00390625" style="0" customWidth="1"/>
  </cols>
  <sheetData>
    <row r="2" ht="12.75">
      <c r="A2" t="s">
        <v>69</v>
      </c>
    </row>
    <row r="3" spans="1:3" ht="12.75">
      <c r="A3" t="s">
        <v>70</v>
      </c>
      <c r="B3" t="s">
        <v>71</v>
      </c>
      <c r="C3" t="s">
        <v>72</v>
      </c>
    </row>
    <row r="4" spans="1:3" ht="12.75">
      <c r="A4" s="66">
        <v>0</v>
      </c>
      <c r="B4" s="67">
        <f>A4/14.7*100000</f>
        <v>0</v>
      </c>
      <c r="C4">
        <v>0</v>
      </c>
    </row>
    <row r="5" spans="1:3" ht="12.75">
      <c r="A5" s="66">
        <v>36.25</v>
      </c>
      <c r="B5" s="67">
        <f aca="true" t="shared" si="0" ref="B5:B10">A5/14.7*100000</f>
        <v>246598.63945578234</v>
      </c>
      <c r="C5">
        <v>0.1</v>
      </c>
    </row>
    <row r="6" spans="1:3" ht="12.75">
      <c r="A6" s="66">
        <v>108.75</v>
      </c>
      <c r="B6" s="67">
        <f t="shared" si="0"/>
        <v>739795.918367347</v>
      </c>
      <c r="C6">
        <v>0.4</v>
      </c>
    </row>
    <row r="7" spans="1:3" ht="12.75">
      <c r="A7" s="66">
        <v>290</v>
      </c>
      <c r="B7" s="67">
        <f t="shared" si="0"/>
        <v>1972789.1156462587</v>
      </c>
      <c r="C7">
        <v>1</v>
      </c>
    </row>
    <row r="8" spans="1:3" ht="12.75">
      <c r="A8" s="66">
        <v>725</v>
      </c>
      <c r="B8" s="67">
        <f t="shared" si="0"/>
        <v>4931972.789115647</v>
      </c>
      <c r="C8">
        <v>4</v>
      </c>
    </row>
    <row r="9" spans="1:3" ht="12.75">
      <c r="A9" s="66">
        <v>2175</v>
      </c>
      <c r="B9" s="67">
        <f t="shared" si="0"/>
        <v>14795918.36734694</v>
      </c>
      <c r="C9">
        <v>7.5</v>
      </c>
    </row>
    <row r="10" spans="1:3" ht="12.75">
      <c r="A10" s="66">
        <v>4350</v>
      </c>
      <c r="B10" s="67">
        <f t="shared" si="0"/>
        <v>29591836.73469388</v>
      </c>
      <c r="C10">
        <v>35</v>
      </c>
    </row>
    <row r="12" ht="12.75">
      <c r="A12" t="s">
        <v>73</v>
      </c>
    </row>
    <row r="13" spans="1:2" ht="12.75">
      <c r="A13">
        <v>295</v>
      </c>
      <c r="B13" t="s">
        <v>74</v>
      </c>
    </row>
    <row r="14" spans="1:2" ht="12.75">
      <c r="A14">
        <f>A13*12/39.37/60</f>
        <v>1.4986029972059947</v>
      </c>
      <c r="B14" t="s">
        <v>75</v>
      </c>
    </row>
    <row r="15" ht="12.75">
      <c r="A15" t="s">
        <v>76</v>
      </c>
    </row>
    <row r="16" spans="1:2" ht="12.75">
      <c r="A16">
        <f>1.7*2900</f>
        <v>4930</v>
      </c>
      <c r="B16" t="s">
        <v>77</v>
      </c>
    </row>
    <row r="17" spans="1:2" ht="12.75">
      <c r="A17">
        <f>A16*7900/1000000</f>
        <v>38.947</v>
      </c>
      <c r="B17" t="s">
        <v>78</v>
      </c>
    </row>
    <row r="19" spans="1:6" ht="12.75">
      <c r="A19" t="s">
        <v>90</v>
      </c>
      <c r="E19" s="68" t="s">
        <v>96</v>
      </c>
      <c r="F19" s="68"/>
    </row>
    <row r="20" spans="1:6" ht="12.75">
      <c r="A20" t="s">
        <v>93</v>
      </c>
      <c r="B20">
        <v>46</v>
      </c>
      <c r="C20" t="s">
        <v>79</v>
      </c>
      <c r="E20" t="s">
        <v>80</v>
      </c>
      <c r="F20">
        <v>1.4</v>
      </c>
    </row>
    <row r="21" spans="1:6" ht="12.75">
      <c r="A21" t="s">
        <v>92</v>
      </c>
      <c r="B21">
        <v>0.24</v>
      </c>
      <c r="C21" t="s">
        <v>79</v>
      </c>
      <c r="E21" t="s">
        <v>81</v>
      </c>
      <c r="F21">
        <v>58</v>
      </c>
    </row>
    <row r="22" spans="1:6" ht="12.75">
      <c r="A22" t="s">
        <v>91</v>
      </c>
      <c r="B22">
        <v>60</v>
      </c>
      <c r="C22" t="s">
        <v>82</v>
      </c>
      <c r="E22" t="s">
        <v>83</v>
      </c>
      <c r="F22">
        <v>46</v>
      </c>
    </row>
    <row r="23" spans="1:6" ht="12.75">
      <c r="A23" t="s">
        <v>84</v>
      </c>
      <c r="B23">
        <v>20</v>
      </c>
      <c r="C23" t="s">
        <v>82</v>
      </c>
      <c r="E23" t="s">
        <v>85</v>
      </c>
      <c r="F23">
        <v>204</v>
      </c>
    </row>
    <row r="24" spans="1:6" ht="12.75">
      <c r="A24" t="s">
        <v>94</v>
      </c>
      <c r="B24">
        <v>1</v>
      </c>
      <c r="C24" t="s">
        <v>86</v>
      </c>
      <c r="E24" t="s">
        <v>87</v>
      </c>
      <c r="F24">
        <v>16</v>
      </c>
    </row>
    <row r="25" spans="1:6" ht="12.75">
      <c r="A25" t="s">
        <v>95</v>
      </c>
      <c r="B25">
        <v>0.2</v>
      </c>
      <c r="E25" t="s">
        <v>88</v>
      </c>
      <c r="F25">
        <v>0.24</v>
      </c>
    </row>
    <row r="26" spans="1:2" ht="12.75">
      <c r="A26" t="s">
        <v>89</v>
      </c>
      <c r="B26">
        <f>PI()*lshaft*lbearing*(Tbearing-Tambient)/(2*thickness*mubear)</f>
        <v>3468.318289563131</v>
      </c>
    </row>
  </sheetData>
  <mergeCells count="1">
    <mergeCell ref="E19:F19"/>
  </mergeCells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Equation.DSMT4" shapeId="1323499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Slocum</dc:creator>
  <cp:keywords/>
  <dc:description/>
  <cp:lastModifiedBy>Alex Slocum</cp:lastModifiedBy>
  <dcterms:created xsi:type="dcterms:W3CDTF">2003-12-29T18:16:21Z</dcterms:created>
  <dcterms:modified xsi:type="dcterms:W3CDTF">2005-09-04T23:54:49Z</dcterms:modified>
  <cp:category/>
  <cp:version/>
  <cp:contentType/>
  <cp:contentStatus/>
</cp:coreProperties>
</file>