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704" windowHeight="5820" activeTab="0"/>
  </bookViews>
  <sheets>
    <sheet name="Analysis" sheetId="1" r:id="rId1"/>
    <sheet name="Data and Plot" sheetId="2" r:id="rId2"/>
  </sheets>
  <definedNames>
    <definedName name="a">'Analysis'!$C$22</definedName>
    <definedName name="b">'Analysis'!$C$23</definedName>
    <definedName name="C_1">'Analysis'!$C$36</definedName>
    <definedName name="C_2">'Analysis'!$C$37</definedName>
    <definedName name="cc">'Analysis'!$C$24</definedName>
    <definedName name="cc_1">'Data and Plot'!$C$14</definedName>
    <definedName name="d">'Analysis'!$C$25</definedName>
    <definedName name="D_1">'Analysis'!$C$26</definedName>
    <definedName name="D_2">'Analysis'!$C$27</definedName>
    <definedName name="E">'Analysis'!$C$30</definedName>
    <definedName name="F">'Analysis'!$C$31</definedName>
    <definedName name="F_1">'Data and Plot'!$C$12</definedName>
    <definedName name="F_2">'Data and Plot'!$C$13</definedName>
    <definedName name="FA">'Analysis'!$C$34</definedName>
    <definedName name="FB">'Analysis'!$C$35</definedName>
    <definedName name="I_1">'Analysis'!$C$32</definedName>
    <definedName name="I_2">'Analysis'!$C$33</definedName>
    <definedName name="KA">'Analysis'!$C$28</definedName>
    <definedName name="KB">'Analysis'!$C$29</definedName>
    <definedName name="M">'Data and Plot'!$C$11</definedName>
  </definedNames>
  <calcPr fullCalcOnLoad="1"/>
</workbook>
</file>

<file path=xl/sharedStrings.xml><?xml version="1.0" encoding="utf-8"?>
<sst xmlns="http://schemas.openxmlformats.org/spreadsheetml/2006/main" count="37" uniqueCount="37">
  <si>
    <t>a</t>
  </si>
  <si>
    <t>b</t>
  </si>
  <si>
    <t>Modulus, E</t>
  </si>
  <si>
    <t>d</t>
  </si>
  <si>
    <t>Moment of inertia, I_1</t>
  </si>
  <si>
    <t>Moment of inertia, I_2</t>
  </si>
  <si>
    <t>Tip force, F</t>
  </si>
  <si>
    <t>Spring force, FA</t>
  </si>
  <si>
    <t>Spring force, FB</t>
  </si>
  <si>
    <t>deflection</t>
  </si>
  <si>
    <t>slope</t>
  </si>
  <si>
    <t>Distance</t>
  </si>
  <si>
    <t>End deflection of just D_2 segment</t>
  </si>
  <si>
    <t>End slope of just D_2 segment</t>
  </si>
  <si>
    <t>cc_1</t>
  </si>
  <si>
    <t>M</t>
  </si>
  <si>
    <t>F_2</t>
  </si>
  <si>
    <t>F_1</t>
  </si>
  <si>
    <t>delta at cc/2</t>
  </si>
  <si>
    <t>ratio</t>
  </si>
  <si>
    <t>To design shaft supported by bearings</t>
  </si>
  <si>
    <t>Check: Beam simply supported at ends, above make KA=KB=1e100, a=0, b=c</t>
  </si>
  <si>
    <r>
      <t xml:space="preserve">Ratio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(0)/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(c+d)</t>
    </r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</si>
  <si>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</si>
  <si>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Written by Alex Slocum.  Last modified 2/10/2004 by Alex Slocum</t>
  </si>
  <si>
    <t>Bearings_D1D2_beam.xls</t>
  </si>
  <si>
    <t>Schematic</t>
  </si>
  <si>
    <t>c</t>
  </si>
  <si>
    <t>Diameter, D_1</t>
  </si>
  <si>
    <t>Diameter, D_2</t>
  </si>
  <si>
    <t>Spring constant, KA</t>
  </si>
  <si>
    <t>Spring constant, KB</t>
  </si>
  <si>
    <t>Constant of integration, C_1</t>
  </si>
  <si>
    <t>Constant of integration, C_2</t>
  </si>
  <si>
    <t>Design Parameters</t>
  </si>
  <si>
    <t>Values</t>
  </si>
  <si>
    <t>Equations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</si>
</sst>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E+00"/>
  </numFmts>
  <fonts count="15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4" fillId="2" borderId="0" xfId="0" applyFont="1" applyAlignment="1">
      <alignment/>
    </xf>
    <xf numFmtId="0" fontId="4" fillId="2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1" fontId="5" fillId="0" borderId="7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11" fontId="6" fillId="0" borderId="7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0" fontId="11" fillId="2" borderId="0" xfId="0" applyFont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14" fillId="2" borderId="0" xfId="0" applyFont="1" applyAlignment="1">
      <alignment/>
    </xf>
    <xf numFmtId="0" fontId="9" fillId="2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Deflection along the shafts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and Plot'!$B$3:$B$8</c:f>
              <c:numCache/>
            </c:numRef>
          </c:xVal>
          <c:yVal>
            <c:numRef>
              <c:f>'Data and Plot'!$C$3:$C$8</c:f>
              <c:numCache/>
            </c:numRef>
          </c:yVal>
          <c:smooth val="0"/>
        </c:ser>
        <c:axId val="35717615"/>
        <c:axId val="53023080"/>
      </c:scatterChart>
      <c:valAx>
        <c:axId val="357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crossBetween val="midCat"/>
        <c:dispUnits/>
      </c:valAx>
      <c:valAx>
        <c:axId val="53023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crossAx val="35717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along the shafts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and Plot'!$B$3:$B$8</c:f>
              <c:numCache/>
            </c:numRef>
          </c:xVal>
          <c:yVal>
            <c:numRef>
              <c:f>'Data and Plot'!$D$3:$D$8</c:f>
              <c:numCache/>
            </c:numRef>
          </c:yVal>
          <c:smooth val="0"/>
        </c:ser>
        <c:axId val="7445673"/>
        <c:axId val="67011058"/>
      </c:scatterChart>
      <c:valAx>
        <c:axId val="74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011058"/>
        <c:crosses val="autoZero"/>
        <c:crossBetween val="midCat"/>
        <c:dispUnits/>
      </c:valAx>
      <c:valAx>
        <c:axId val="67011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crossAx val="7445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6</xdr:row>
      <xdr:rowOff>28575</xdr:rowOff>
    </xdr:from>
    <xdr:to>
      <xdr:col>3</xdr:col>
      <xdr:colOff>104775</xdr:colOff>
      <xdr:row>19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328" r="7817"/>
        <a:stretch>
          <a:fillRect/>
        </a:stretch>
      </xdr:blipFill>
      <xdr:spPr>
        <a:xfrm>
          <a:off x="504825" y="1028700"/>
          <a:ext cx="3857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85725</xdr:rowOff>
    </xdr:from>
    <xdr:to>
      <xdr:col>8</xdr:col>
      <xdr:colOff>285750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619125" y="2838450"/>
        <a:ext cx="4743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47625</xdr:rowOff>
    </xdr:from>
    <xdr:to>
      <xdr:col>8</xdr:col>
      <xdr:colOff>276225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628650" y="6362700"/>
        <a:ext cx="47244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6"/>
  <sheetViews>
    <sheetView tabSelected="1" workbookViewId="0" topLeftCell="A1">
      <selection activeCell="G18" sqref="G18"/>
    </sheetView>
  </sheetViews>
  <sheetFormatPr defaultColWidth="9.140625" defaultRowHeight="12.75"/>
  <cols>
    <col min="2" max="2" width="42.28125" style="1" customWidth="1"/>
    <col min="3" max="3" width="12.421875" style="1" bestFit="1" customWidth="1"/>
    <col min="4" max="7" width="9.140625" style="1" customWidth="1"/>
  </cols>
  <sheetData>
    <row r="1" ht="13.5" thickBot="1"/>
    <row r="2" spans="2:3" ht="13.5">
      <c r="B2" s="3" t="s">
        <v>25</v>
      </c>
      <c r="C2" s="6"/>
    </row>
    <row r="3" spans="2:3" ht="12.75">
      <c r="B3" s="4" t="s">
        <v>20</v>
      </c>
      <c r="C3" s="7"/>
    </row>
    <row r="4" spans="2:3" ht="12.75">
      <c r="B4" s="4" t="s">
        <v>24</v>
      </c>
      <c r="C4" s="8"/>
    </row>
    <row r="5" spans="2:3" ht="13.5" thickBot="1">
      <c r="B5" s="5" t="s">
        <v>23</v>
      </c>
      <c r="C5" s="9"/>
    </row>
    <row r="6" spans="2:3" ht="12.75">
      <c r="B6" s="24" t="s">
        <v>26</v>
      </c>
      <c r="C6" s="2"/>
    </row>
    <row r="7" spans="2:3" ht="12.75">
      <c r="B7" s="2"/>
      <c r="C7" s="2"/>
    </row>
    <row r="8" spans="2:3" ht="12.75">
      <c r="B8" s="2"/>
      <c r="C8" s="2"/>
    </row>
    <row r="9" spans="2:3" ht="12.75">
      <c r="B9" s="2"/>
      <c r="C9" s="2"/>
    </row>
    <row r="10" spans="2:3" ht="12.75">
      <c r="B10" s="2"/>
      <c r="C10" s="2"/>
    </row>
    <row r="11" spans="2:3" ht="12.75">
      <c r="B11" s="2"/>
      <c r="C11" s="2"/>
    </row>
    <row r="12" spans="2:3" ht="12.75">
      <c r="B12" s="2"/>
      <c r="C12" s="2"/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3" ht="12.75">
      <c r="B21" s="18" t="s">
        <v>34</v>
      </c>
      <c r="C21" s="19" t="s">
        <v>35</v>
      </c>
    </row>
    <row r="22" spans="2:3" ht="12.75">
      <c r="B22" s="10" t="s">
        <v>0</v>
      </c>
      <c r="C22" s="11">
        <v>0.05</v>
      </c>
    </row>
    <row r="23" spans="2:3" ht="12.75">
      <c r="B23" s="10" t="s">
        <v>1</v>
      </c>
      <c r="C23" s="11">
        <v>0.2</v>
      </c>
    </row>
    <row r="24" spans="2:3" ht="12.75">
      <c r="B24" s="10" t="s">
        <v>27</v>
      </c>
      <c r="C24" s="11">
        <v>0.25</v>
      </c>
    </row>
    <row r="25" spans="2:3" ht="12.75">
      <c r="B25" s="10" t="s">
        <v>3</v>
      </c>
      <c r="C25" s="11">
        <v>0.1</v>
      </c>
    </row>
    <row r="26" spans="2:3" ht="12.75">
      <c r="B26" s="10" t="s">
        <v>28</v>
      </c>
      <c r="C26" s="11">
        <v>0.05</v>
      </c>
    </row>
    <row r="27" spans="2:3" ht="12.75">
      <c r="B27" s="10" t="s">
        <v>29</v>
      </c>
      <c r="C27" s="11">
        <v>0.025</v>
      </c>
    </row>
    <row r="28" spans="2:3" ht="12.75">
      <c r="B28" s="10" t="s">
        <v>30</v>
      </c>
      <c r="C28" s="12">
        <v>200000000</v>
      </c>
    </row>
    <row r="29" spans="2:3" ht="12.75">
      <c r="B29" s="10" t="s">
        <v>31</v>
      </c>
      <c r="C29" s="12">
        <f>KA</f>
        <v>200000000</v>
      </c>
    </row>
    <row r="30" spans="2:3" ht="12.75">
      <c r="B30" s="10" t="s">
        <v>2</v>
      </c>
      <c r="C30" s="12">
        <v>200000000000</v>
      </c>
    </row>
    <row r="31" spans="2:3" ht="12.75">
      <c r="B31" s="10" t="s">
        <v>6</v>
      </c>
      <c r="C31" s="13">
        <v>1</v>
      </c>
    </row>
    <row r="32" spans="2:3" ht="12.75">
      <c r="B32" s="10" t="s">
        <v>4</v>
      </c>
      <c r="C32" s="14">
        <f>PI()*D_1^4/64</f>
        <v>3.067961575771284E-07</v>
      </c>
    </row>
    <row r="33" spans="2:3" ht="12.75">
      <c r="B33" s="10" t="s">
        <v>5</v>
      </c>
      <c r="C33" s="14">
        <f>PI()*D_2^4/64</f>
        <v>1.9174759848570524E-08</v>
      </c>
    </row>
    <row r="34" spans="2:3" ht="12.75">
      <c r="B34" s="10" t="s">
        <v>7</v>
      </c>
      <c r="C34" s="15">
        <f>F*(cc+d-b)/(b-a)</f>
        <v>0.9999999999999997</v>
      </c>
    </row>
    <row r="35" spans="2:3" ht="12.75">
      <c r="B35" s="10" t="s">
        <v>8</v>
      </c>
      <c r="C35" s="15">
        <f>-F*(cc+d-a)/(b-a)</f>
        <v>-1.9999999999999996</v>
      </c>
    </row>
    <row r="36" spans="2:3" ht="12.75">
      <c r="B36" s="10" t="s">
        <v>32</v>
      </c>
      <c r="C36" s="14">
        <f>(E*I_1)*(-FB/KB+FA/KA)/(b-a)-FA*(b-a)^2/6</f>
        <v>0.0023859231515425657</v>
      </c>
    </row>
    <row r="37" spans="2:4" ht="12.75">
      <c r="B37" s="10" t="s">
        <v>33</v>
      </c>
      <c r="C37" s="14">
        <f>-C_1*a-FA*E*I_1/KA</f>
        <v>-0.00042609231515425657</v>
      </c>
      <c r="D37" s="17"/>
    </row>
    <row r="38" spans="2:3" ht="12.75">
      <c r="B38" s="10" t="s">
        <v>12</v>
      </c>
      <c r="C38" s="14">
        <f>F*d^3/(3*E*I_2)</f>
        <v>8.691981958725376E-08</v>
      </c>
    </row>
    <row r="39" spans="2:3" ht="12.75">
      <c r="B39" s="10" t="s">
        <v>13</v>
      </c>
      <c r="C39" s="14">
        <f>F*d^2/(2*E*I_2)</f>
        <v>1.3037972938088063E-06</v>
      </c>
    </row>
    <row r="40" spans="2:3" ht="12.75">
      <c r="B40" s="10" t="s">
        <v>22</v>
      </c>
      <c r="C40" s="16">
        <f>'Data and Plot'!C3/'Data and Plot'!C8</f>
        <v>-0.04850788332118148</v>
      </c>
    </row>
    <row r="42" ht="12.75">
      <c r="B42" s="22" t="s">
        <v>36</v>
      </c>
    </row>
    <row r="43" spans="2:4" ht="15" customHeight="1">
      <c r="B43" s="23"/>
      <c r="C43" s="23"/>
      <c r="D43" s="23"/>
    </row>
    <row r="44" spans="2:4" ht="12.75">
      <c r="B44" s="23"/>
      <c r="C44" s="23"/>
      <c r="D44" s="23"/>
    </row>
    <row r="45" spans="2:4" ht="15" customHeight="1">
      <c r="B45" s="23"/>
      <c r="C45" s="23"/>
      <c r="D45" s="23"/>
    </row>
    <row r="46" spans="2:4" ht="12.75">
      <c r="B46" s="23"/>
      <c r="C46" s="23"/>
      <c r="D46" s="23"/>
    </row>
    <row r="47" spans="2:4" ht="15" customHeight="1">
      <c r="B47" s="23"/>
      <c r="C47" s="23"/>
      <c r="D47" s="23"/>
    </row>
    <row r="48" spans="2:4" ht="12.75">
      <c r="B48" s="23"/>
      <c r="C48" s="23"/>
      <c r="D48" s="23"/>
    </row>
    <row r="49" spans="2:4" ht="12.75">
      <c r="B49" s="23"/>
      <c r="C49" s="23"/>
      <c r="D49" s="23"/>
    </row>
    <row r="50" spans="2:4" ht="12.75">
      <c r="B50" s="23"/>
      <c r="C50" s="23"/>
      <c r="D50" s="23"/>
    </row>
    <row r="51" spans="2:4" ht="12.75">
      <c r="B51" s="23"/>
      <c r="C51" s="23"/>
      <c r="D51" s="23"/>
    </row>
    <row r="52" spans="2:4" ht="12.75">
      <c r="B52" s="23"/>
      <c r="C52" s="23"/>
      <c r="D52" s="23"/>
    </row>
    <row r="53" spans="2:4" ht="12.75">
      <c r="B53" s="23"/>
      <c r="C53" s="23"/>
      <c r="D53" s="23"/>
    </row>
    <row r="54" spans="2:4" ht="12.75">
      <c r="B54" s="23"/>
      <c r="C54" s="23"/>
      <c r="D54" s="23"/>
    </row>
    <row r="55" spans="2:4" ht="12.75">
      <c r="B55" s="23"/>
      <c r="C55" s="23"/>
      <c r="D55" s="23"/>
    </row>
    <row r="56" spans="2:4" ht="12.75">
      <c r="B56" s="23"/>
      <c r="C56" s="23"/>
      <c r="D56" s="23"/>
    </row>
  </sheetData>
  <mergeCells count="5">
    <mergeCell ref="B43:D56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DSMT4" shapeId="1418358" r:id="rId1"/>
    <oleObject progId="Equation.DSMT4" shapeId="1418360" r:id="rId2"/>
    <oleObject progId="Equation.DSMT4" shapeId="141836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 topLeftCell="A1">
      <selection activeCell="J43" sqref="J43"/>
    </sheetView>
  </sheetViews>
  <sheetFormatPr defaultColWidth="9.140625" defaultRowHeight="12.75"/>
  <cols>
    <col min="2" max="2" width="10.57421875" style="0" customWidth="1"/>
    <col min="3" max="3" width="10.28125" style="0" customWidth="1"/>
    <col min="4" max="4" width="9.57421875" style="0" customWidth="1"/>
  </cols>
  <sheetData>
    <row r="2" spans="2:4" ht="12.75">
      <c r="B2" s="19" t="s">
        <v>11</v>
      </c>
      <c r="C2" s="19" t="s">
        <v>9</v>
      </c>
      <c r="D2" s="19" t="s">
        <v>10</v>
      </c>
    </row>
    <row r="3" spans="2:4" ht="12.75">
      <c r="B3" s="20">
        <v>0</v>
      </c>
      <c r="C3" s="14">
        <f>(1/(E*I_1))*(FA*(IF(B3-a&gt;0,B3-a,0))^3/6+FB*(IF(B3-b&gt;0,B3-b,0))^3/6+F*d*(IF(B3-cc&gt;0,B3-cc,0))^2/2+F*(IF(B3-cc&gt;0,B3-cc,0))^3/6+C_1*B3+C_2)</f>
        <v>-6.944225092635607E-09</v>
      </c>
      <c r="D3" s="14">
        <f>(1/(E*I_1))*(FA*(IF(B3-a&gt;0,B3-a,0))^2/2+FB*(IF(B3-b&gt;0,B3-b,0))^2/2+F*d*(IF(B3-cc&gt;0,B3-cc,0))+F*(IF(B3-cc&gt;0,B3-cc,0))^2/2+C_1)</f>
        <v>3.888450185271218E-08</v>
      </c>
    </row>
    <row r="4" spans="2:4" ht="12.75">
      <c r="B4" s="20">
        <f>a</f>
        <v>0.05</v>
      </c>
      <c r="C4" s="14">
        <f>(1/(E*I_1))*(FA*(IF(B4-a&gt;0,B4-a,0))^3/6+FB*(IF(B4-b&gt;0,B4-b,0))^3/6+F*d*(IF(B4-cc&gt;0,B4-cc,0))^2/2+F*(IF(B4-cc&gt;0,B4-cc,0))^3/6+C_1*B4+C_2)</f>
        <v>-4.999999999999998E-09</v>
      </c>
      <c r="D4" s="14">
        <f>(1/(E*I_1))*(FA*(IF(B4-a&gt;0,B4-a,0))^2/2+FB*(IF(B4-b&gt;0,B4-b,0))^2/2+F*d*(IF(B4-cc&gt;0,B4-cc,0))+F*(IF(B4-cc&gt;0,B4-cc,0))^2/2+C_1)</f>
        <v>3.888450185271218E-08</v>
      </c>
    </row>
    <row r="5" spans="2:4" ht="12.75">
      <c r="B5" s="20">
        <v>0.15</v>
      </c>
      <c r="C5" s="14">
        <f>(1/(E*I_1))*(FA*(IF(B5-a&gt;0,B5-a,0))^3/6+FB*(IF(B5-b&gt;0,B5-b,0))^3/6+F*d*(IF(B5-cc&gt;0,B5-cc,0))^2/2+F*(IF(B5-cc&gt;0,B5-cc,0))^3/6+C_1*B5+C_2)</f>
        <v>1.6046945473728969E-09</v>
      </c>
      <c r="D5" s="14">
        <f>(1/(E*I_1))*(FA*(IF(B5-a&gt;0,B5-a,0))^2/2+FB*(IF(B5-b&gt;0,B5-b,0))^2/2+F*d*(IF(B5-cc&gt;0,B5-cc,0))+F*(IF(B5-cc&gt;0,B5-cc,0))^2/2+C_1)</f>
        <v>1.203718327157625E-07</v>
      </c>
    </row>
    <row r="6" spans="2:4" ht="12.75">
      <c r="B6" s="20">
        <f>b</f>
        <v>0.2</v>
      </c>
      <c r="C6" s="14">
        <f>(1/(E*I_1))*(FA*(IF(B6-a&gt;0,B6-a,0))^3/6+FB*(IF(B6-b&gt;0,B6-b,0))^3/6+F*d*(IF(B6-cc&gt;0,B6-cc,0))^2/2+F*(IF(B6-cc&gt;0,B6-cc,0))^3/6+C_1*B6+C_2)</f>
        <v>9.999999999999997E-09</v>
      </c>
      <c r="D6" s="14">
        <f>(1/(E*I_1))*(FA*(IF(B6-a&gt;0,B6-a,0))^2/2+FB*(IF(B6-b&gt;0,B6-b,0))^2/2+F*d*(IF(B6-cc&gt;0,B6-cc,0))+F*(IF(B6-cc&gt;0,B6-cc,0))^2/2+C_1)</f>
        <v>2.222309962945755E-07</v>
      </c>
    </row>
    <row r="7" spans="2:4" ht="12.75">
      <c r="B7" s="20">
        <f>cc</f>
        <v>0.25</v>
      </c>
      <c r="C7" s="14">
        <f>(1/(E*I_1))*(FA*(IF(B7-a&gt;0,B7-a,0))^3/6+FB*(IF(B7-b&gt;0,B7-b,0))^3/6+F*d*(IF(B7-cc&gt;0,B7-cc,0))^2/2+F*(IF(B7-cc&gt;0,B7-cc,0))^3/6+C_1*B7+C_2)</f>
        <v>2.3827794176830447E-08</v>
      </c>
      <c r="D7" s="14">
        <f>(1/(E*I_1))*(FA*(IF(B7-a&gt;0,B7-a,0))^2/2+FB*(IF(B7-b&gt;0,B7-b,0))^2/2+F*d*(IF(B7-cc&gt;0,B7-cc,0))+F*(IF(B7-cc&gt;0,B7-cc,0))^2/2+C_1)</f>
        <v>3.240901598733884E-07</v>
      </c>
    </row>
    <row r="8" spans="2:4" ht="12.75">
      <c r="B8" s="20">
        <f>cc+d</f>
        <v>0.35</v>
      </c>
      <c r="C8" s="14">
        <f>C7+d*D7+Analysis!C38</f>
        <v>1.4315662975142306E-07</v>
      </c>
      <c r="D8" s="14">
        <f>D7+Analysis!C39</f>
        <v>1.6278874536821946E-06</v>
      </c>
    </row>
    <row r="9" spans="2:4" ht="12.75">
      <c r="B9" s="1"/>
      <c r="C9" s="1"/>
      <c r="D9" s="1"/>
    </row>
    <row r="10" spans="2:4" ht="12.75">
      <c r="B10" s="21" t="s">
        <v>21</v>
      </c>
      <c r="C10" s="1"/>
      <c r="D10" s="1"/>
    </row>
    <row r="11" spans="2:4" ht="12.75">
      <c r="B11" s="10" t="s">
        <v>15</v>
      </c>
      <c r="C11" s="20">
        <f>F*d</f>
        <v>0.1</v>
      </c>
      <c r="D11" s="1"/>
    </row>
    <row r="12" spans="2:4" ht="12.75">
      <c r="B12" s="10" t="s">
        <v>17</v>
      </c>
      <c r="C12" s="20">
        <f>-C13</f>
        <v>0.4</v>
      </c>
      <c r="D12" s="1"/>
    </row>
    <row r="13" spans="2:4" ht="12.75">
      <c r="B13" s="10" t="s">
        <v>16</v>
      </c>
      <c r="C13" s="20">
        <f>-M/cc</f>
        <v>-0.4</v>
      </c>
      <c r="D13" s="1"/>
    </row>
    <row r="14" spans="2:4" ht="12.75">
      <c r="B14" s="10" t="s">
        <v>14</v>
      </c>
      <c r="C14" s="20">
        <f>-F_1*cc^2/6</f>
        <v>-0.004166666666666667</v>
      </c>
      <c r="D14" s="1"/>
    </row>
    <row r="15" spans="2:4" ht="12.75">
      <c r="B15" s="10" t="s">
        <v>18</v>
      </c>
      <c r="C15" s="20">
        <f>(1/(E*I_1))*(F_1*(cc/2)^3/6+cc_1*(cc/2))</f>
        <v>-6.36619772367581E-09</v>
      </c>
      <c r="D15" s="1"/>
    </row>
    <row r="16" spans="2:4" ht="12.75">
      <c r="B16" s="10" t="s">
        <v>19</v>
      </c>
      <c r="C16" s="14">
        <f>C5/C15</f>
        <v>-0.25206483006411473</v>
      </c>
      <c r="D16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2001-11-11T20:26:52Z</dcterms:created>
  <dcterms:modified xsi:type="dcterms:W3CDTF">2004-12-05T02:47:20Z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