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25" windowWidth="8595" windowHeight="11190" activeTab="0"/>
  </bookViews>
  <sheets>
    <sheet name="Analysis" sheetId="1" r:id="rId1"/>
    <sheet name="Data and Plot" sheetId="2" r:id="rId2"/>
  </sheets>
  <definedNames>
    <definedName name="a">'Analysis'!$C$22</definedName>
    <definedName name="b">'Analysis'!$C$23</definedName>
    <definedName name="C_1">'Analysis'!$C$67</definedName>
    <definedName name="C_2">'Analysis'!$C$68</definedName>
    <definedName name="cc">'Analysis'!$C$24</definedName>
    <definedName name="cc_1">'Data and Plot'!$C$14</definedName>
    <definedName name="d">'Analysis'!$C$25</definedName>
    <definedName name="D_1">'Analysis'!$C$26</definedName>
    <definedName name="D_2">'Analysis'!$C$27</definedName>
    <definedName name="E">'Analysis'!$C$30</definedName>
    <definedName name="F">'Analysis'!$C$31</definedName>
    <definedName name="F_1">'Data and Plot'!$C$12</definedName>
    <definedName name="F_2">'Data and Plot'!$C$13</definedName>
    <definedName name="FA">'Analysis'!$C$34</definedName>
    <definedName name="FB">'Analysis'!$C$35</definedName>
    <definedName name="I_1">'Analysis'!$C$32</definedName>
    <definedName name="I_2">'Analysis'!$C$33</definedName>
    <definedName name="KA">'Analysis'!$C$28</definedName>
    <definedName name="KB">'Analysis'!$C$29</definedName>
    <definedName name="M">'Data and Plot'!$C$11</definedName>
    <definedName name="wb">'Analysis'!$C$47</definedName>
  </definedNames>
  <calcPr fullCalcOnLoad="1"/>
</workbook>
</file>

<file path=xl/sharedStrings.xml><?xml version="1.0" encoding="utf-8"?>
<sst xmlns="http://schemas.openxmlformats.org/spreadsheetml/2006/main" count="48" uniqueCount="48">
  <si>
    <t>a</t>
  </si>
  <si>
    <t>b</t>
  </si>
  <si>
    <t>deflection</t>
  </si>
  <si>
    <t>slope</t>
  </si>
  <si>
    <t>Distance</t>
  </si>
  <si>
    <t>cc_1</t>
  </si>
  <si>
    <t>M</t>
  </si>
  <si>
    <t>F_2</t>
  </si>
  <si>
    <t>F_1</t>
  </si>
  <si>
    <t>delta at cc/2</t>
  </si>
  <si>
    <t>ratio</t>
  </si>
  <si>
    <t>To design shaft supported by bearings</t>
  </si>
  <si>
    <t>Check: Beam simply supported at ends, above make KA=KB=1e100, a=0, b=c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</si>
  <si>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</si>
  <si>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Schematic</t>
  </si>
  <si>
    <t>c</t>
  </si>
  <si>
    <t>Constant of integration, C_1</t>
  </si>
  <si>
    <t>Constant of integration, C_2</t>
  </si>
  <si>
    <t>Design Parameters</t>
  </si>
  <si>
    <t>Equations</t>
  </si>
  <si>
    <t>Position along beam: 0, a, (a+b)/2, b, c, (c+d)</t>
  </si>
  <si>
    <t>Bearings_rotary_spacing.xls</t>
  </si>
  <si>
    <t>Written by Alex Slocum.  Last modified 12/30/2004 by Alex Slocum</t>
  </si>
  <si>
    <t>Ratio (deflection left end)/(deflection right end)</t>
  </si>
  <si>
    <t>Bearing gap closure (for sliding contact bearing supports)</t>
  </si>
  <si>
    <t>a (mm)</t>
  </si>
  <si>
    <t>b (mm)</t>
  </si>
  <si>
    <t>c (mm)</t>
  </si>
  <si>
    <t>d (mm)</t>
  </si>
  <si>
    <t>Diameter, D_1 (mm)</t>
  </si>
  <si>
    <t>Diameter, D_2 (mm)</t>
  </si>
  <si>
    <t>Bearing radial spring constant, KA (N/mm)</t>
  </si>
  <si>
    <t>Bearing radial spring constant, KB (N/mm)</t>
  </si>
  <si>
    <t>Modulus, E (N/mm^2)</t>
  </si>
  <si>
    <t>Tip force, F (N)</t>
  </si>
  <si>
    <t>Moment of inertia, I_1 (mm^4)</t>
  </si>
  <si>
    <t>Moment of inertia, I_2 (mm^4)</t>
  </si>
  <si>
    <t>Spring force, FA (N)</t>
  </si>
  <si>
    <t>Spring force, FB (N)</t>
  </si>
  <si>
    <t>Bearing width, wb (mm)</t>
  </si>
  <si>
    <t>Diametral clearance loss at first bearing (a) (mm)</t>
  </si>
  <si>
    <t>Diametral clearance loss at first bearing (b) (mm)</t>
  </si>
  <si>
    <t>(a+b)/2</t>
  </si>
  <si>
    <t>c+d</t>
  </si>
  <si>
    <t>End deflection of just D_2 segment (mm)</t>
  </si>
  <si>
    <t>End slope of just D_2 segment (rad)</t>
  </si>
  <si>
    <t>deflection (mm)</t>
  </si>
  <si>
    <t>slope (rad)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</si>
</sst>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E+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sz val="10"/>
      <color indexed="12"/>
      <name val="Times New Roman"/>
      <family val="1"/>
    </font>
    <font>
      <sz val="5.75"/>
      <name val="Arial"/>
      <family val="0"/>
    </font>
    <font>
      <b/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/>
    </xf>
    <xf numFmtId="0" fontId="3" fillId="2" borderId="0" xfId="0" applyFont="1" applyAlignment="1">
      <alignment/>
    </xf>
    <xf numFmtId="0" fontId="3" fillId="2" borderId="0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1" fontId="4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11" fontId="5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12" fillId="2" borderId="0" xfId="0" applyFont="1" applyAlignment="1">
      <alignment/>
    </xf>
    <xf numFmtId="0" fontId="8" fillId="2" borderId="0" xfId="0" applyFont="1" applyAlignment="1">
      <alignment/>
    </xf>
    <xf numFmtId="0" fontId="8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2" borderId="0" xfId="0" applyAlignment="1">
      <alignment horizontal="right"/>
    </xf>
    <xf numFmtId="0" fontId="3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Deflection along the shafts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and Plot'!$B$3:$B$8</c:f>
              <c:numCache/>
            </c:numRef>
          </c:xVal>
          <c:yVal>
            <c:numRef>
              <c:f>'Data and Plot'!$C$3:$C$8</c:f>
              <c:numCache/>
            </c:numRef>
          </c:yVal>
          <c:smooth val="0"/>
        </c:ser>
        <c:axId val="52768236"/>
        <c:axId val="5152077"/>
      </c:scatterChart>
      <c:valAx>
        <c:axId val="52768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2077"/>
        <c:crosses val="autoZero"/>
        <c:crossBetween val="midCat"/>
        <c:dispUnits/>
      </c:valAx>
      <c:valAx>
        <c:axId val="515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crossAx val="52768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Slope along the shafts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and Plot'!$B$3:$B$8</c:f>
              <c:numCache/>
            </c:numRef>
          </c:xVal>
          <c:yVal>
            <c:numRef>
              <c:f>'Data and Plot'!$D$3:$D$8</c:f>
              <c:numCache/>
            </c:numRef>
          </c:yVal>
          <c:smooth val="0"/>
        </c:ser>
        <c:axId val="46368694"/>
        <c:axId val="14665063"/>
      </c:scatterChart>
      <c:valAx>
        <c:axId val="4636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665063"/>
        <c:crosses val="autoZero"/>
        <c:crossBetween val="midCat"/>
        <c:dispUnits/>
      </c:valAx>
      <c:valAx>
        <c:axId val="1466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Slope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crossAx val="463686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6</xdr:row>
      <xdr:rowOff>28575</xdr:rowOff>
    </xdr:from>
    <xdr:to>
      <xdr:col>3</xdr:col>
      <xdr:colOff>104775</xdr:colOff>
      <xdr:row>19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7328" r="7817"/>
        <a:stretch>
          <a:fillRect/>
        </a:stretch>
      </xdr:blipFill>
      <xdr:spPr>
        <a:xfrm>
          <a:off x="504825" y="1028700"/>
          <a:ext cx="3857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85725</xdr:rowOff>
    </xdr:from>
    <xdr:to>
      <xdr:col>8</xdr:col>
      <xdr:colOff>285750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619125" y="2838450"/>
        <a:ext cx="4743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47625</xdr:rowOff>
    </xdr:from>
    <xdr:to>
      <xdr:col>8</xdr:col>
      <xdr:colOff>276225</xdr:colOff>
      <xdr:row>58</xdr:row>
      <xdr:rowOff>85725</xdr:rowOff>
    </xdr:to>
    <xdr:graphicFrame>
      <xdr:nvGraphicFramePr>
        <xdr:cNvPr id="2" name="Chart 2"/>
        <xdr:cNvGraphicFramePr/>
      </xdr:nvGraphicFramePr>
      <xdr:xfrm>
        <a:off x="628650" y="6362700"/>
        <a:ext cx="47244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8"/>
  <sheetViews>
    <sheetView tabSelected="1" workbookViewId="0" topLeftCell="A1">
      <selection activeCell="C22" sqref="C22"/>
    </sheetView>
  </sheetViews>
  <sheetFormatPr defaultColWidth="9.140625" defaultRowHeight="12.75"/>
  <cols>
    <col min="2" max="2" width="42.28125" style="1" customWidth="1"/>
    <col min="3" max="3" width="12.421875" style="1" bestFit="1" customWidth="1"/>
    <col min="4" max="7" width="9.140625" style="1" customWidth="1"/>
  </cols>
  <sheetData>
    <row r="1" ht="13.5" thickBot="1"/>
    <row r="2" spans="2:3" ht="13.5">
      <c r="B2" s="18" t="s">
        <v>21</v>
      </c>
      <c r="C2" s="19"/>
    </row>
    <row r="3" spans="2:3" ht="12.75">
      <c r="B3" s="20" t="s">
        <v>11</v>
      </c>
      <c r="C3" s="21"/>
    </row>
    <row r="4" spans="2:3" ht="12.75">
      <c r="B4" s="20" t="s">
        <v>22</v>
      </c>
      <c r="C4" s="22"/>
    </row>
    <row r="5" spans="2:3" ht="13.5" thickBot="1">
      <c r="B5" s="23" t="s">
        <v>13</v>
      </c>
      <c r="C5" s="24"/>
    </row>
    <row r="6" spans="2:3" ht="12.75">
      <c r="B6" s="14" t="s">
        <v>14</v>
      </c>
      <c r="C6" s="2"/>
    </row>
    <row r="7" spans="2:3" ht="12.75">
      <c r="B7" s="2"/>
      <c r="C7" s="2"/>
    </row>
    <row r="8" spans="2:3" ht="12.75">
      <c r="B8" s="2"/>
      <c r="C8" s="2"/>
    </row>
    <row r="9" spans="2:3" ht="12.75">
      <c r="B9" s="2"/>
      <c r="C9" s="2"/>
    </row>
    <row r="10" spans="2:3" ht="12.75">
      <c r="B10" s="2"/>
      <c r="C10" s="2"/>
    </row>
    <row r="11" spans="2:3" ht="12.75">
      <c r="B11" s="2"/>
      <c r="C11" s="2"/>
    </row>
    <row r="12" spans="2:3" ht="12.75">
      <c r="B12" s="2"/>
      <c r="C12" s="2"/>
    </row>
    <row r="13" spans="2:3" ht="12.75">
      <c r="B13" s="2"/>
      <c r="C13" s="2"/>
    </row>
    <row r="14" spans="2:3" ht="12.75">
      <c r="B14" s="2"/>
      <c r="C14" s="2"/>
    </row>
    <row r="15" spans="2:3" ht="12.75">
      <c r="B15" s="2"/>
      <c r="C15" s="2"/>
    </row>
    <row r="16" spans="2:3" ht="12.75">
      <c r="B16" s="2"/>
      <c r="C16" s="2"/>
    </row>
    <row r="17" spans="2:3" ht="12.75">
      <c r="B17" s="2"/>
      <c r="C17" s="2"/>
    </row>
    <row r="18" spans="2:3" ht="12.75">
      <c r="B18" s="2"/>
      <c r="C18" s="2"/>
    </row>
    <row r="19" spans="2:3" ht="12.75">
      <c r="B19" s="2"/>
      <c r="C19" s="2"/>
    </row>
    <row r="20" spans="2:3" ht="12.75">
      <c r="B20" s="2"/>
      <c r="C20" s="2"/>
    </row>
    <row r="21" spans="2:4" ht="12.75">
      <c r="B21" s="9" t="s">
        <v>18</v>
      </c>
      <c r="C21" s="10"/>
      <c r="D21" s="27"/>
    </row>
    <row r="22" spans="2:4" ht="12.75">
      <c r="B22" s="3" t="s">
        <v>25</v>
      </c>
      <c r="C22" s="4">
        <v>50</v>
      </c>
      <c r="D22" s="27"/>
    </row>
    <row r="23" spans="2:4" ht="12.75">
      <c r="B23" s="3" t="s">
        <v>26</v>
      </c>
      <c r="C23" s="4">
        <v>20</v>
      </c>
      <c r="D23" s="27"/>
    </row>
    <row r="24" spans="2:4" ht="12.75">
      <c r="B24" s="3" t="s">
        <v>27</v>
      </c>
      <c r="C24" s="4">
        <v>250</v>
      </c>
      <c r="D24" s="27"/>
    </row>
    <row r="25" spans="2:4" ht="12.75">
      <c r="B25" s="3" t="s">
        <v>28</v>
      </c>
      <c r="C25" s="4">
        <v>100</v>
      </c>
      <c r="D25" s="27"/>
    </row>
    <row r="26" spans="2:4" ht="12.75">
      <c r="B26" s="3" t="s">
        <v>29</v>
      </c>
      <c r="C26" s="4">
        <v>15</v>
      </c>
      <c r="D26" s="27"/>
    </row>
    <row r="27" spans="2:4" ht="12.75">
      <c r="B27" s="3" t="s">
        <v>30</v>
      </c>
      <c r="C27" s="4">
        <v>10</v>
      </c>
      <c r="D27" s="27"/>
    </row>
    <row r="28" spans="2:4" ht="12.75">
      <c r="B28" s="3" t="s">
        <v>31</v>
      </c>
      <c r="C28" s="5">
        <v>200</v>
      </c>
      <c r="D28" s="27"/>
    </row>
    <row r="29" spans="2:4" ht="12.75">
      <c r="B29" s="3" t="s">
        <v>32</v>
      </c>
      <c r="C29" s="5">
        <f>KA</f>
        <v>200</v>
      </c>
      <c r="D29" s="27"/>
    </row>
    <row r="30" spans="2:4" ht="12.75">
      <c r="B30" s="3" t="s">
        <v>33</v>
      </c>
      <c r="C30" s="5">
        <v>67000</v>
      </c>
      <c r="D30" s="27"/>
    </row>
    <row r="31" spans="2:4" ht="12.75">
      <c r="B31" s="3" t="s">
        <v>34</v>
      </c>
      <c r="C31" s="6">
        <v>10</v>
      </c>
      <c r="D31" s="27"/>
    </row>
    <row r="32" spans="2:4" ht="12.75">
      <c r="B32" s="3" t="s">
        <v>35</v>
      </c>
      <c r="C32" s="7">
        <f>PI()*D_1^4/64</f>
        <v>2485.0488763747385</v>
      </c>
      <c r="D32" s="27"/>
    </row>
    <row r="33" spans="2:4" ht="12.75">
      <c r="B33" s="3" t="s">
        <v>36</v>
      </c>
      <c r="C33" s="7">
        <f>PI()*D_2^4/64</f>
        <v>490.8738521234052</v>
      </c>
      <c r="D33" s="27"/>
    </row>
    <row r="34" spans="2:4" ht="12.75">
      <c r="B34" s="3" t="s">
        <v>37</v>
      </c>
      <c r="C34" s="8">
        <f>F*(cc+d-b)/(b-a)</f>
        <v>-110</v>
      </c>
      <c r="D34" s="27"/>
    </row>
    <row r="35" spans="2:4" ht="12.75">
      <c r="B35" s="3" t="s">
        <v>38</v>
      </c>
      <c r="C35" s="8">
        <f>-F*(cc+d-a)/(b-a)</f>
        <v>100</v>
      </c>
      <c r="D35" s="27"/>
    </row>
    <row r="36" spans="2:4" ht="12.75">
      <c r="B36" s="3" t="s">
        <v>44</v>
      </c>
      <c r="C36" s="7">
        <f>F*d^3/(3*E*I_2)</f>
        <v>0.10135240157095822</v>
      </c>
      <c r="D36" s="27"/>
    </row>
    <row r="37" spans="2:4" ht="12.75">
      <c r="B37" s="3" t="s">
        <v>45</v>
      </c>
      <c r="C37" s="7">
        <f>F*d^2/(2*E*I_2)</f>
        <v>0.0015202860235643734</v>
      </c>
      <c r="D37" s="27"/>
    </row>
    <row r="38" spans="2:4" ht="12.75">
      <c r="B38" s="3" t="s">
        <v>23</v>
      </c>
      <c r="C38" s="16">
        <f>C40/C45</f>
        <v>-0.1031148626616372</v>
      </c>
      <c r="D38" s="27"/>
    </row>
    <row r="39" spans="2:4" ht="12.75">
      <c r="B39" s="3" t="s">
        <v>20</v>
      </c>
      <c r="C39" s="15" t="s">
        <v>46</v>
      </c>
      <c r="D39" s="15" t="s">
        <v>47</v>
      </c>
    </row>
    <row r="40" spans="1:4" ht="12.75">
      <c r="A40" s="26">
        <v>0</v>
      </c>
      <c r="B40" s="11">
        <v>0</v>
      </c>
      <c r="C40" s="7">
        <f>(1/(E*I_1))*(FA*(IF(B40-a&gt;0,B40-a,0))^3/6+FB*(IF(B40-b&gt;0,B40-b,0))^3/6+F*d*(IF(B40-cc&gt;0,B40-cc,0))^2/2+F*(IF(B40-cc&gt;0,B40-cc,0))^3/6+C_1*B40+C_2)</f>
        <v>-1.2049550062990246</v>
      </c>
      <c r="D40" s="7">
        <f>(1/(E*I_1))*(FA*(IF(B40-a&gt;0,B40-a,0))^2/2+FB*(IF(B40-b&gt;0,B40-b,0))^2/2+F*d*(IF(B40-cc&gt;0,B40-cc,0))+F*(IF(B40-cc&gt;0,B40-cc,0))^2/2+C_1)</f>
        <v>0.03509910012598049</v>
      </c>
    </row>
    <row r="41" spans="1:4" ht="12.75">
      <c r="A41" s="26" t="s">
        <v>0</v>
      </c>
      <c r="B41" s="11">
        <f>a</f>
        <v>50</v>
      </c>
      <c r="C41" s="7">
        <f>(1/(E*I_1))*(FA*(IF(B41-a&gt;0,B41-a,0))^3/6+FB*(IF(B41-b&gt;0,B41-b,0))^3/6+F*d*(IF(B41-cc&gt;0,B41-cc,0))^2/2+F*(IF(B41-cc&gt;0,B41-cc,0))^3/6+C_1*B41+C_2)</f>
        <v>0.5527027307085589</v>
      </c>
      <c r="D41" s="7">
        <f>(1/(E*I_1))*(FA*(IF(B41-a&gt;0,B41-a,0))^2/2+FB*(IF(B41-b&gt;0,B41-b,0))^2/2+F*d*(IF(B41-cc&gt;0,B41-cc,0))+F*(IF(B41-cc&gt;0,B41-cc,0))^2/2+C_1)</f>
        <v>0.03536937319683638</v>
      </c>
    </row>
    <row r="42" spans="1:4" ht="12.75">
      <c r="A42" s="26" t="s">
        <v>42</v>
      </c>
      <c r="B42" s="11">
        <f>(a+b)/2</f>
        <v>35</v>
      </c>
      <c r="C42" s="7">
        <f>(1/(E*I_1))*(FA*(IF(B42-a&gt;0,B42-a,0))^3/6+FB*(IF(B42-b&gt;0,B42-b,0))^3/6+F*d*(IF(B42-cc&gt;0,B42-cc,0))^2/2+F*(IF(B42-cc&gt;0,B42-cc,0))^3/6+C_1*B42+C_2)</f>
        <v>0.023851339448862554</v>
      </c>
      <c r="D42" s="7">
        <f>(1/(E*I_1))*(FA*(IF(B42-a&gt;0,B42-a,0))^2/2+FB*(IF(B42-b&gt;0,B42-b,0))^2/2+F*d*(IF(B42-cc&gt;0,B42-cc,0))+F*(IF(B42-cc&gt;0,B42-cc,0))^2/2+C_1)</f>
        <v>0.035166668393694464</v>
      </c>
    </row>
    <row r="43" spans="1:4" ht="12.75">
      <c r="A43" s="26" t="s">
        <v>1</v>
      </c>
      <c r="B43" s="11">
        <f>b</f>
        <v>20</v>
      </c>
      <c r="C43" s="7">
        <f>(1/(E*I_1))*(FA*(IF(B43-a&gt;0,B43-a,0))^3/6+FB*(IF(B43-b&gt;0,B43-b,0))^3/6+F*d*(IF(B43-cc&gt;0,B43-cc,0))^2/2+F*(IF(B43-cc&gt;0,B43-cc,0))^3/6+C_1*B43+C_2)</f>
        <v>-0.5029730037794148</v>
      </c>
      <c r="D43" s="7">
        <f>(1/(E*I_1))*(FA*(IF(B43-a&gt;0,B43-a,0))^2/2+FB*(IF(B43-b&gt;0,B43-b,0))^2/2+F*d*(IF(B43-cc&gt;0,B43-cc,0))+F*(IF(B43-cc&gt;0,B43-cc,0))^2/2+C_1)</f>
        <v>0.03509910012598049</v>
      </c>
    </row>
    <row r="44" spans="1:4" ht="12.75">
      <c r="A44" s="26" t="s">
        <v>15</v>
      </c>
      <c r="B44" s="11">
        <f>cc</f>
        <v>250</v>
      </c>
      <c r="C44" s="7">
        <f>(1/(E*I_1))*(FA*(IF(B44-a&gt;0,B44-a,0))^3/6+FB*(IF(B44-b&gt;0,B44-b,0))^3/6+F*d*(IF(B44-cc&gt;0,B44-cc,0))^2/2+F*(IF(B44-cc&gt;0,B44-cc,0))^3/6+C_1*B44+C_2)</f>
        <v>7.906860554667128</v>
      </c>
      <c r="D44" s="7">
        <f>(1/(E*I_1))*(FA*(IF(B44-a&gt;0,B44-a,0))^2/2+FB*(IF(B44-b&gt;0,B44-b,0))^2/2+F*d*(IF(B44-cc&gt;0,B44-cc,0))+F*(IF(B44-cc&gt;0,B44-cc,0))^2/2+C_1)</f>
        <v>0.03777180049333317</v>
      </c>
    </row>
    <row r="45" spans="1:4" ht="12.75">
      <c r="A45" s="26" t="s">
        <v>43</v>
      </c>
      <c r="B45" s="11">
        <f>cc+d</f>
        <v>350</v>
      </c>
      <c r="C45" s="7">
        <f>C44+d*D44+C37</f>
        <v>11.685560890024009</v>
      </c>
      <c r="D45" s="7">
        <f>D44+C37</f>
        <v>0.03929208651689754</v>
      </c>
    </row>
    <row r="46" spans="2:4" ht="12.75">
      <c r="B46" s="25" t="s">
        <v>24</v>
      </c>
      <c r="C46" s="25"/>
      <c r="D46" s="25"/>
    </row>
    <row r="47" spans="2:4" ht="12.75">
      <c r="B47" s="3" t="s">
        <v>39</v>
      </c>
      <c r="C47" s="6">
        <v>5</v>
      </c>
      <c r="D47" s="7"/>
    </row>
    <row r="48" spans="2:4" ht="12.75">
      <c r="B48" s="3" t="s">
        <v>40</v>
      </c>
      <c r="C48" s="16">
        <f>D41*wb</f>
        <v>0.17684686598418192</v>
      </c>
      <c r="D48" s="7"/>
    </row>
    <row r="49" spans="2:4" ht="12.75">
      <c r="B49" s="3" t="s">
        <v>41</v>
      </c>
      <c r="C49" s="16">
        <f>D42*wb</f>
        <v>0.17583334196847233</v>
      </c>
      <c r="D49" s="7"/>
    </row>
    <row r="51" ht="12.75">
      <c r="B51" s="13" t="s">
        <v>19</v>
      </c>
    </row>
    <row r="52" spans="2:4" ht="15" customHeight="1">
      <c r="B52" s="17"/>
      <c r="C52" s="17"/>
      <c r="D52" s="17"/>
    </row>
    <row r="53" spans="2:4" ht="12.75">
      <c r="B53" s="17"/>
      <c r="C53" s="17"/>
      <c r="D53" s="17"/>
    </row>
    <row r="54" spans="2:4" ht="15" customHeight="1">
      <c r="B54" s="17"/>
      <c r="C54" s="17"/>
      <c r="D54" s="17"/>
    </row>
    <row r="55" spans="2:4" ht="12.75">
      <c r="B55" s="17"/>
      <c r="C55" s="17"/>
      <c r="D55" s="17"/>
    </row>
    <row r="56" spans="2:4" ht="15" customHeight="1">
      <c r="B56" s="17"/>
      <c r="C56" s="17"/>
      <c r="D56" s="17"/>
    </row>
    <row r="57" spans="2:4" ht="12.75">
      <c r="B57" s="17"/>
      <c r="C57" s="17"/>
      <c r="D57" s="17"/>
    </row>
    <row r="58" spans="2:4" ht="12.75">
      <c r="B58" s="17"/>
      <c r="C58" s="17"/>
      <c r="D58" s="17"/>
    </row>
    <row r="59" spans="2:4" ht="12.75">
      <c r="B59" s="17"/>
      <c r="C59" s="17"/>
      <c r="D59" s="17"/>
    </row>
    <row r="60" spans="2:4" ht="12.75">
      <c r="B60" s="17"/>
      <c r="C60" s="17"/>
      <c r="D60" s="17"/>
    </row>
    <row r="61" spans="2:4" ht="12.75">
      <c r="B61" s="17"/>
      <c r="C61" s="17"/>
      <c r="D61" s="17"/>
    </row>
    <row r="62" spans="2:4" ht="12.75">
      <c r="B62" s="17"/>
      <c r="C62" s="17"/>
      <c r="D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spans="2:4" ht="12.75">
      <c r="B65" s="17"/>
      <c r="C65" s="17"/>
      <c r="D65" s="17"/>
    </row>
    <row r="67" spans="2:3" ht="12.75">
      <c r="B67" s="3" t="s">
        <v>16</v>
      </c>
      <c r="C67" s="7">
        <f>(E*I_1)*(-FB/KB+FA/KA)/(b-a)-FA*(b-a)^2/6</f>
        <v>5843939.615098761</v>
      </c>
    </row>
    <row r="68" spans="2:3" ht="12.75">
      <c r="B68" s="3" t="s">
        <v>17</v>
      </c>
      <c r="C68" s="7">
        <f>-C_1*a-FA*E*I_1/KA</f>
        <v>-200622929.66052896</v>
      </c>
    </row>
  </sheetData>
  <mergeCells count="6">
    <mergeCell ref="B52:D65"/>
    <mergeCell ref="B2:C2"/>
    <mergeCell ref="B3:C3"/>
    <mergeCell ref="B4:C4"/>
    <mergeCell ref="B5:C5"/>
    <mergeCell ref="B46:D46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14183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workbookViewId="0" topLeftCell="A1">
      <selection activeCell="J43" sqref="J43"/>
    </sheetView>
  </sheetViews>
  <sheetFormatPr defaultColWidth="9.140625" defaultRowHeight="12.75"/>
  <cols>
    <col min="2" max="2" width="10.57421875" style="0" customWidth="1"/>
    <col min="3" max="3" width="10.28125" style="0" customWidth="1"/>
    <col min="4" max="4" width="9.57421875" style="0" customWidth="1"/>
  </cols>
  <sheetData>
    <row r="2" spans="2:4" ht="12.75">
      <c r="B2" s="10" t="s">
        <v>4</v>
      </c>
      <c r="C2" s="10" t="s">
        <v>2</v>
      </c>
      <c r="D2" s="10" t="s">
        <v>3</v>
      </c>
    </row>
    <row r="3" spans="2:4" ht="12.75">
      <c r="B3" s="11">
        <v>0</v>
      </c>
      <c r="C3" s="7">
        <f>(1/(E*I_1))*(FA*(IF(B3-a&gt;0,B3-a,0))^3/6+FB*(IF(B3-b&gt;0,B3-b,0))^3/6+F*d*(IF(B3-cc&gt;0,B3-cc,0))^2/2+F*(IF(B3-cc&gt;0,B3-cc,0))^3/6+C_1*B3+C_2)</f>
        <v>-1.2049550062990246</v>
      </c>
      <c r="D3" s="7">
        <f>(1/(E*I_1))*(FA*(IF(B3-a&gt;0,B3-a,0))^2/2+FB*(IF(B3-b&gt;0,B3-b,0))^2/2+F*d*(IF(B3-cc&gt;0,B3-cc,0))+F*(IF(B3-cc&gt;0,B3-cc,0))^2/2+C_1)</f>
        <v>0.03509910012598049</v>
      </c>
    </row>
    <row r="4" spans="2:4" ht="12.75">
      <c r="B4" s="11">
        <f>a</f>
        <v>50</v>
      </c>
      <c r="C4" s="7">
        <f>(1/(E*I_1))*(FA*(IF(B4-a&gt;0,B4-a,0))^3/6+FB*(IF(B4-b&gt;0,B4-b,0))^3/6+F*d*(IF(B4-cc&gt;0,B4-cc,0))^2/2+F*(IF(B4-cc&gt;0,B4-cc,0))^3/6+C_1*B4+C_2)</f>
        <v>0.5527027307085589</v>
      </c>
      <c r="D4" s="7">
        <f>(1/(E*I_1))*(FA*(IF(B4-a&gt;0,B4-a,0))^2/2+FB*(IF(B4-b&gt;0,B4-b,0))^2/2+F*d*(IF(B4-cc&gt;0,B4-cc,0))+F*(IF(B4-cc&gt;0,B4-cc,0))^2/2+C_1)</f>
        <v>0.03536937319683638</v>
      </c>
    </row>
    <row r="5" spans="2:4" ht="12.75">
      <c r="B5" s="11">
        <v>0.15</v>
      </c>
      <c r="C5" s="7">
        <f>(1/(E*I_1))*(FA*(IF(B5-a&gt;0,B5-a,0))^3/6+FB*(IF(B5-b&gt;0,B5-b,0))^3/6+F*d*(IF(B5-cc&gt;0,B5-cc,0))^2/2+F*(IF(B5-cc&gt;0,B5-cc,0))^3/6+C_1*B5+C_2)</f>
        <v>-1.1996901412801275</v>
      </c>
      <c r="D5" s="7">
        <f>(1/(E*I_1))*(FA*(IF(B5-a&gt;0,B5-a,0))^2/2+FB*(IF(B5-b&gt;0,B5-b,0))^2/2+F*d*(IF(B5-cc&gt;0,B5-cc,0))+F*(IF(B5-cc&gt;0,B5-cc,0))^2/2+C_1)</f>
        <v>0.03509910012598049</v>
      </c>
    </row>
    <row r="6" spans="2:4" ht="12.75">
      <c r="B6" s="11">
        <f>b</f>
        <v>20</v>
      </c>
      <c r="C6" s="7">
        <f>(1/(E*I_1))*(FA*(IF(B6-a&gt;0,B6-a,0))^3/6+FB*(IF(B6-b&gt;0,B6-b,0))^3/6+F*d*(IF(B6-cc&gt;0,B6-cc,0))^2/2+F*(IF(B6-cc&gt;0,B6-cc,0))^3/6+C_1*B6+C_2)</f>
        <v>-0.5029730037794148</v>
      </c>
      <c r="D6" s="7">
        <f>(1/(E*I_1))*(FA*(IF(B6-a&gt;0,B6-a,0))^2/2+FB*(IF(B6-b&gt;0,B6-b,0))^2/2+F*d*(IF(B6-cc&gt;0,B6-cc,0))+F*(IF(B6-cc&gt;0,B6-cc,0))^2/2+C_1)</f>
        <v>0.03509910012598049</v>
      </c>
    </row>
    <row r="7" spans="2:4" ht="12.75">
      <c r="B7" s="11">
        <f>cc</f>
        <v>250</v>
      </c>
      <c r="C7" s="7">
        <f>(1/(E*I_1))*(FA*(IF(B7-a&gt;0,B7-a,0))^3/6+FB*(IF(B7-b&gt;0,B7-b,0))^3/6+F*d*(IF(B7-cc&gt;0,B7-cc,0))^2/2+F*(IF(B7-cc&gt;0,B7-cc,0))^3/6+C_1*B7+C_2)</f>
        <v>7.906860554667128</v>
      </c>
      <c r="D7" s="7">
        <f>(1/(E*I_1))*(FA*(IF(B7-a&gt;0,B7-a,0))^2/2+FB*(IF(B7-b&gt;0,B7-b,0))^2/2+F*d*(IF(B7-cc&gt;0,B7-cc,0))+F*(IF(B7-cc&gt;0,B7-cc,0))^2/2+C_1)</f>
        <v>0.03777180049333317</v>
      </c>
    </row>
    <row r="8" spans="2:4" ht="12.75">
      <c r="B8" s="11">
        <f>cc+d</f>
        <v>350</v>
      </c>
      <c r="C8" s="7">
        <f>C7+d*D7+Analysis!C36</f>
        <v>11.785393005571402</v>
      </c>
      <c r="D8" s="7">
        <f>D7+Analysis!C37</f>
        <v>0.03929208651689754</v>
      </c>
    </row>
    <row r="9" spans="2:4" ht="12.75">
      <c r="B9" s="1"/>
      <c r="C9" s="1"/>
      <c r="D9" s="1"/>
    </row>
    <row r="10" spans="2:4" ht="12.75">
      <c r="B10" s="12" t="s">
        <v>12</v>
      </c>
      <c r="C10" s="1"/>
      <c r="D10" s="1"/>
    </row>
    <row r="11" spans="2:4" ht="12.75">
      <c r="B11" s="3" t="s">
        <v>6</v>
      </c>
      <c r="C11" s="11">
        <f>F*d</f>
        <v>1000</v>
      </c>
      <c r="D11" s="1"/>
    </row>
    <row r="12" spans="2:4" ht="12.75">
      <c r="B12" s="3" t="s">
        <v>8</v>
      </c>
      <c r="C12" s="11">
        <f>-C13</f>
        <v>4</v>
      </c>
      <c r="D12" s="1"/>
    </row>
    <row r="13" spans="2:4" ht="12.75">
      <c r="B13" s="3" t="s">
        <v>7</v>
      </c>
      <c r="C13" s="11">
        <f>-M/cc</f>
        <v>-4</v>
      </c>
      <c r="D13" s="1"/>
    </row>
    <row r="14" spans="2:4" ht="12.75">
      <c r="B14" s="3" t="s">
        <v>5</v>
      </c>
      <c r="C14" s="11">
        <f>-F_1*cc^2/6</f>
        <v>-41666.666666666664</v>
      </c>
      <c r="D14" s="1"/>
    </row>
    <row r="15" spans="2:4" ht="12.75">
      <c r="B15" s="3" t="s">
        <v>9</v>
      </c>
      <c r="C15" s="11">
        <f>(1/(E*I_1))*(F_1*(cc/2)^3/6+cc_1*(cc/2))</f>
        <v>-0.023461204067351447</v>
      </c>
      <c r="D15" s="1"/>
    </row>
    <row r="16" spans="2:4" ht="12.75">
      <c r="B16" s="3" t="s">
        <v>10</v>
      </c>
      <c r="C16" s="7">
        <f>C5/C15</f>
        <v>51.13506271187562</v>
      </c>
      <c r="D16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xueen</cp:lastModifiedBy>
  <dcterms:created xsi:type="dcterms:W3CDTF">2001-11-11T20:26:52Z</dcterms:created>
  <dcterms:modified xsi:type="dcterms:W3CDTF">2005-01-04T17:13:46Z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