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490" windowHeight="12120" activeTab="0"/>
  </bookViews>
  <sheets>
    <sheet name="Analysis" sheetId="1" r:id="rId1"/>
    <sheet name="Data" sheetId="2" r:id="rId2"/>
  </sheets>
  <definedNames>
    <definedName name="a">'Analysis'!$C$20</definedName>
    <definedName name="b">'Analysis'!$C$21</definedName>
    <definedName name="beta">'Analysis'!#REF!</definedName>
    <definedName name="cc">'Analysis'!$C$22</definedName>
    <definedName name="d">'Analysis'!$C$23</definedName>
    <definedName name="domega">'Analysis'!#REF!</definedName>
    <definedName name="dpin">'Analysis'!#REF!</definedName>
    <definedName name="Fh">'Analysis'!$C$27</definedName>
    <definedName name="Fx">'Analysis'!$C$22</definedName>
    <definedName name="Fy">'Analysis'!$C$23</definedName>
    <definedName name="g">'Analysis'!$C$21</definedName>
    <definedName name="h">'Analysis'!$C$24</definedName>
    <definedName name="i">'Analysis'!$C$26</definedName>
    <definedName name="j">'Analysis'!$C$25</definedName>
    <definedName name="k">'Analysis'!$C$26</definedName>
    <definedName name="rr">'Analysis'!$C$20</definedName>
    <definedName name="s">'Analysis'!$C$21</definedName>
  </definedNames>
  <calcPr fullCalcOnLoad="1"/>
</workbook>
</file>

<file path=xl/sharedStrings.xml><?xml version="1.0" encoding="utf-8"?>
<sst xmlns="http://schemas.openxmlformats.org/spreadsheetml/2006/main" count="66" uniqueCount="49">
  <si>
    <t>Calculated dimensions</t>
  </si>
  <si>
    <t>alpha1</t>
  </si>
  <si>
    <t>e</t>
  </si>
  <si>
    <t>alpha2</t>
  </si>
  <si>
    <t>alpha4</t>
  </si>
  <si>
    <t>alpha3</t>
  </si>
  <si>
    <t>Linkage motions</t>
  </si>
  <si>
    <t>For differential calculations</t>
  </si>
  <si>
    <t>b (mm)</t>
  </si>
  <si>
    <t>h (mm)</t>
  </si>
  <si>
    <t>a (mm)</t>
  </si>
  <si>
    <t>d (mm)</t>
  </si>
  <si>
    <t>j (mm)</t>
  </si>
  <si>
    <t>Theta (degrees)</t>
  </si>
  <si>
    <t>theta (radians)</t>
  </si>
  <si>
    <t>xh</t>
  </si>
  <si>
    <t>yh</t>
  </si>
  <si>
    <t>xj</t>
  </si>
  <si>
    <t>yj</t>
  </si>
  <si>
    <t>amplification</t>
  </si>
  <si>
    <t>c (mm)</t>
  </si>
  <si>
    <t>k (mm)</t>
  </si>
  <si>
    <t>Fh (N)</t>
  </si>
  <si>
    <t>beta3</t>
  </si>
  <si>
    <t>beta1</t>
  </si>
  <si>
    <t>beta2</t>
  </si>
  <si>
    <t>g</t>
  </si>
  <si>
    <t>I</t>
  </si>
  <si>
    <t>beta4</t>
  </si>
  <si>
    <t>beta5</t>
  </si>
  <si>
    <t>dxj</t>
  </si>
  <si>
    <t>dyj</t>
  </si>
  <si>
    <t>dxh</t>
  </si>
  <si>
    <t>dyh</t>
  </si>
  <si>
    <t>Fj (N)</t>
  </si>
  <si>
    <t>To design 4-bar locking linkage (vice grips)</t>
  </si>
  <si>
    <t>Design Parameters</t>
  </si>
  <si>
    <t>Values</t>
  </si>
  <si>
    <r>
      <t xml:space="preserve">Enter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</si>
  <si>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dmin</t>
  </si>
  <si>
    <t>dmax</t>
  </si>
  <si>
    <t>kmin</t>
  </si>
  <si>
    <t>Enter d between dmin and dmax</t>
  </si>
  <si>
    <t>Schematic</t>
  </si>
  <si>
    <t>Equations</t>
  </si>
  <si>
    <t>By Alex Slocum, last modified 12/05/04 by Xue'en Yang</t>
  </si>
  <si>
    <t>linkage_4_bar_locking.xls</t>
  </si>
  <si>
    <t>kmax</t>
  </si>
  <si>
    <t>Enter k between kmin and kmax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</si>
</sst>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0000000000000"/>
    <numFmt numFmtId="170" formatCode="0.000E+00"/>
    <numFmt numFmtId="171" formatCode="0.0"/>
    <numFmt numFmtId="172" formatCode="0.00000"/>
    <numFmt numFmtId="173" formatCode="0.000000"/>
    <numFmt numFmtId="174" formatCode="0.0000000"/>
    <numFmt numFmtId="175" formatCode="0.00000000"/>
    <numFmt numFmtId="176" formatCode="0.0000E+00"/>
    <numFmt numFmtId="177" formatCode="0.0E+00"/>
    <numFmt numFmtId="178" formatCode="0E+00"/>
  </numFmts>
  <fonts count="9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2" borderId="0" xfId="0" applyAlignment="1">
      <alignment/>
    </xf>
    <xf numFmtId="0" fontId="1" fillId="2" borderId="0" xfId="0" applyFont="1" applyAlignment="1">
      <alignment/>
    </xf>
    <xf numFmtId="168" fontId="1" fillId="2" borderId="0" xfId="0" applyNumberFormat="1" applyFont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5" fillId="2" borderId="0" xfId="0" applyFont="1" applyBorder="1" applyAlignment="1">
      <alignment horizontal="left"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  <xf numFmtId="0" fontId="4" fillId="2" borderId="0" xfId="0" applyFont="1" applyBorder="1" applyAlignment="1">
      <alignment/>
    </xf>
    <xf numFmtId="0" fontId="0" fillId="2" borderId="0" xfId="0" applyFont="1" applyAlignment="1">
      <alignment/>
    </xf>
    <xf numFmtId="0" fontId="5" fillId="2" borderId="0" xfId="0" applyFont="1" applyAlignment="1">
      <alignment/>
    </xf>
    <xf numFmtId="0" fontId="5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1" fontId="6" fillId="3" borderId="1" xfId="0" applyNumberFormat="1" applyFont="1" applyFill="1" applyBorder="1" applyAlignment="1">
      <alignment/>
    </xf>
    <xf numFmtId="168" fontId="7" fillId="3" borderId="1" xfId="0" applyNumberFormat="1" applyFont="1" applyFill="1" applyBorder="1" applyAlignment="1">
      <alignment/>
    </xf>
    <xf numFmtId="168" fontId="5" fillId="3" borderId="1" xfId="0" applyNumberFormat="1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68" fontId="2" fillId="3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11" fontId="5" fillId="4" borderId="1" xfId="0" applyNumberFormat="1" applyFont="1" applyFill="1" applyBorder="1" applyAlignment="1">
      <alignment/>
    </xf>
    <xf numFmtId="168" fontId="5" fillId="4" borderId="1" xfId="0" applyNumberFormat="1" applyFont="1" applyFill="1" applyBorder="1" applyAlignment="1">
      <alignment/>
    </xf>
    <xf numFmtId="2" fontId="7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168" fontId="2" fillId="4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2" borderId="0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28575</xdr:rowOff>
    </xdr:from>
    <xdr:to>
      <xdr:col>7</xdr:col>
      <xdr:colOff>466725</xdr:colOff>
      <xdr:row>17</xdr:row>
      <xdr:rowOff>19050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28700"/>
          <a:ext cx="44672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2"/>
  <sheetViews>
    <sheetView tabSelected="1" workbookViewId="0" topLeftCell="A1">
      <selection activeCell="C30" sqref="C30"/>
    </sheetView>
  </sheetViews>
  <sheetFormatPr defaultColWidth="9.140625" defaultRowHeight="12.75"/>
  <cols>
    <col min="2" max="2" width="20.8515625" style="1" customWidth="1"/>
    <col min="3" max="3" width="8.28125" style="1" customWidth="1"/>
    <col min="4" max="7" width="7.7109375" style="1" customWidth="1"/>
    <col min="8" max="8" width="9.140625" style="1" customWidth="1"/>
    <col min="9" max="9" width="10.7109375" style="1" customWidth="1"/>
    <col min="10" max="19" width="9.140625" style="1" customWidth="1"/>
  </cols>
  <sheetData>
    <row r="1" ht="13.5" thickBot="1"/>
    <row r="2" spans="2:7" ht="13.5">
      <c r="B2" s="38" t="s">
        <v>46</v>
      </c>
      <c r="C2" s="39"/>
      <c r="D2" s="39"/>
      <c r="E2" s="39"/>
      <c r="F2" s="39"/>
      <c r="G2" s="40"/>
    </row>
    <row r="3" spans="2:7" ht="12.75">
      <c r="B3" s="41" t="s">
        <v>35</v>
      </c>
      <c r="C3" s="42"/>
      <c r="D3" s="42"/>
      <c r="E3" s="42"/>
      <c r="F3" s="42"/>
      <c r="G3" s="43"/>
    </row>
    <row r="4" spans="2:8" ht="12.75">
      <c r="B4" s="41" t="s">
        <v>45</v>
      </c>
      <c r="C4" s="42"/>
      <c r="D4" s="42"/>
      <c r="E4" s="42"/>
      <c r="F4" s="42"/>
      <c r="G4" s="43"/>
      <c r="H4"/>
    </row>
    <row r="5" spans="2:7" ht="13.5" thickBot="1">
      <c r="B5" s="44" t="s">
        <v>38</v>
      </c>
      <c r="C5" s="45"/>
      <c r="D5" s="45"/>
      <c r="E5" s="45"/>
      <c r="F5" s="45"/>
      <c r="G5" s="46"/>
    </row>
    <row r="6" spans="2:7" ht="12.75">
      <c r="B6" s="34" t="s">
        <v>43</v>
      </c>
      <c r="C6" s="5"/>
      <c r="D6" s="5"/>
      <c r="E6" s="5"/>
      <c r="F6" s="5"/>
      <c r="G6" s="5"/>
    </row>
    <row r="7" spans="2:7" ht="12.75">
      <c r="B7" s="5"/>
      <c r="C7" s="5"/>
      <c r="D7" s="5"/>
      <c r="E7" s="5"/>
      <c r="F7" s="5"/>
      <c r="G7" s="5"/>
    </row>
    <row r="8" spans="2:7" ht="12.75">
      <c r="B8" s="5"/>
      <c r="C8" s="5"/>
      <c r="D8" s="5"/>
      <c r="E8" s="5"/>
      <c r="F8" s="5"/>
      <c r="G8" s="5"/>
    </row>
    <row r="9" spans="2:7" ht="12.75">
      <c r="B9" s="5"/>
      <c r="C9" s="5"/>
      <c r="D9" s="5"/>
      <c r="E9" s="5"/>
      <c r="F9" s="5"/>
      <c r="G9" s="5"/>
    </row>
    <row r="10" spans="2:7" ht="12.75">
      <c r="B10" s="5"/>
      <c r="C10" s="5"/>
      <c r="D10" s="5"/>
      <c r="E10" s="5"/>
      <c r="F10" s="5"/>
      <c r="G10" s="5"/>
    </row>
    <row r="11" spans="2:7" ht="12.75">
      <c r="B11" s="5"/>
      <c r="C11" s="5"/>
      <c r="D11" s="5"/>
      <c r="E11" s="5"/>
      <c r="F11" s="5"/>
      <c r="G11" s="5"/>
    </row>
    <row r="12" spans="2:7" ht="12.75">
      <c r="B12" s="5"/>
      <c r="C12" s="5"/>
      <c r="D12" s="5"/>
      <c r="E12" s="5"/>
      <c r="F12" s="5"/>
      <c r="G12" s="5"/>
    </row>
    <row r="13" spans="2:7" ht="12.75">
      <c r="B13" s="5"/>
      <c r="C13" s="5"/>
      <c r="D13" s="5"/>
      <c r="E13" s="5"/>
      <c r="F13" s="5"/>
      <c r="G13" s="5"/>
    </row>
    <row r="14" spans="2:7" ht="12.75">
      <c r="B14" s="5"/>
      <c r="C14" s="5"/>
      <c r="D14" s="5"/>
      <c r="E14" s="5"/>
      <c r="F14" s="5"/>
      <c r="G14" s="5"/>
    </row>
    <row r="15" spans="2:7" ht="12.75">
      <c r="B15" s="5"/>
      <c r="C15" s="5"/>
      <c r="D15" s="5"/>
      <c r="E15" s="5"/>
      <c r="F15" s="5"/>
      <c r="G15" s="5"/>
    </row>
    <row r="16" spans="2:7" ht="12.75">
      <c r="B16" s="5"/>
      <c r="C16" s="5"/>
      <c r="D16" s="5"/>
      <c r="E16" s="5"/>
      <c r="F16" s="5"/>
      <c r="G16" s="5"/>
    </row>
    <row r="17" spans="2:7" ht="12.75">
      <c r="B17" s="5"/>
      <c r="C17" s="5"/>
      <c r="D17" s="5"/>
      <c r="E17" s="5"/>
      <c r="F17" s="5"/>
      <c r="G17" s="5"/>
    </row>
    <row r="18" spans="2:7" ht="12.75">
      <c r="B18" s="5"/>
      <c r="C18" s="5"/>
      <c r="D18" s="5"/>
      <c r="E18" s="5"/>
      <c r="F18" s="5"/>
      <c r="G18" s="5"/>
    </row>
    <row r="19" spans="2:7" ht="12.75">
      <c r="B19" s="3" t="s">
        <v>36</v>
      </c>
      <c r="C19" s="4" t="s">
        <v>37</v>
      </c>
      <c r="D19" s="5"/>
      <c r="E19" s="5"/>
      <c r="F19" s="5"/>
      <c r="G19" s="5"/>
    </row>
    <row r="20" spans="2:7" ht="12.75">
      <c r="B20" s="11" t="s">
        <v>10</v>
      </c>
      <c r="C20" s="12">
        <v>35</v>
      </c>
      <c r="D20" s="6"/>
      <c r="E20" s="6"/>
      <c r="F20" s="6"/>
      <c r="G20" s="6"/>
    </row>
    <row r="21" spans="2:7" ht="12.75">
      <c r="B21" s="11" t="s">
        <v>8</v>
      </c>
      <c r="C21" s="12">
        <v>150</v>
      </c>
      <c r="D21" s="6"/>
      <c r="E21" s="6"/>
      <c r="F21" s="6"/>
      <c r="G21" s="6"/>
    </row>
    <row r="22" spans="2:7" ht="12.75">
      <c r="B22" s="11" t="s">
        <v>20</v>
      </c>
      <c r="C22" s="12">
        <v>45</v>
      </c>
      <c r="D22" s="6"/>
      <c r="E22" s="6"/>
      <c r="F22" s="6"/>
      <c r="G22" s="6"/>
    </row>
    <row r="23" spans="2:8" ht="12.75">
      <c r="B23" s="11" t="s">
        <v>11</v>
      </c>
      <c r="C23" s="12">
        <v>140</v>
      </c>
      <c r="D23" s="29" t="s">
        <v>39</v>
      </c>
      <c r="E23" s="30">
        <f>IF(a&gt;b,MAX(ABS(a+b-cc),ABS(cc+b-a)),MAX(ABS(a+b-cc),ABS(b-cc-a)))</f>
        <v>140</v>
      </c>
      <c r="F23" s="31" t="s">
        <v>40</v>
      </c>
      <c r="G23" s="30">
        <f>IF(a&gt;b,MIN(ABS(a+b+cc),ABS(cc+a-b)),ABS(b+cc-a))</f>
        <v>160</v>
      </c>
      <c r="H23" s="10" t="s">
        <v>42</v>
      </c>
    </row>
    <row r="24" spans="2:7" ht="12.75">
      <c r="B24" s="11" t="s">
        <v>9</v>
      </c>
      <c r="C24" s="12">
        <v>60</v>
      </c>
      <c r="D24" s="6"/>
      <c r="E24" s="7"/>
      <c r="F24" s="8"/>
      <c r="G24" s="6"/>
    </row>
    <row r="25" spans="2:7" ht="12.75">
      <c r="B25" s="11" t="s">
        <v>12</v>
      </c>
      <c r="C25" s="12">
        <v>100</v>
      </c>
      <c r="D25" s="6"/>
      <c r="E25" s="7"/>
      <c r="F25" s="8"/>
      <c r="G25" s="6"/>
    </row>
    <row r="26" spans="2:8" ht="12.75">
      <c r="B26" s="11" t="s">
        <v>21</v>
      </c>
      <c r="C26" s="12">
        <v>80</v>
      </c>
      <c r="D26" s="29" t="s">
        <v>41</v>
      </c>
      <c r="E26" s="30">
        <f>ABS(d-j)</f>
        <v>40</v>
      </c>
      <c r="F26" s="29" t="s">
        <v>47</v>
      </c>
      <c r="G26" s="30">
        <f>ABS(d+j)</f>
        <v>240</v>
      </c>
      <c r="H26" s="6" t="s">
        <v>48</v>
      </c>
    </row>
    <row r="27" spans="2:7" ht="12.75">
      <c r="B27" s="11" t="s">
        <v>22</v>
      </c>
      <c r="C27" s="12">
        <v>100</v>
      </c>
      <c r="D27" s="6"/>
      <c r="E27" s="7"/>
      <c r="F27" s="8"/>
      <c r="G27" s="6"/>
    </row>
    <row r="28" spans="2:7" ht="12.75">
      <c r="B28" s="35" t="s">
        <v>6</v>
      </c>
      <c r="C28" s="36"/>
      <c r="D28" s="36"/>
      <c r="E28" s="36"/>
      <c r="F28" s="36"/>
      <c r="G28" s="37"/>
    </row>
    <row r="29" spans="2:7" ht="12.75">
      <c r="B29" s="11" t="s">
        <v>13</v>
      </c>
      <c r="C29" s="14">
        <v>0</v>
      </c>
      <c r="D29" s="14">
        <f>C29-($C29-$G29)/4</f>
        <v>45</v>
      </c>
      <c r="E29" s="14">
        <f>D29-($C29-$G29)/4</f>
        <v>90</v>
      </c>
      <c r="F29" s="14">
        <f>E29-($C29-$G29)/4</f>
        <v>135</v>
      </c>
      <c r="G29" s="14">
        <v>180</v>
      </c>
    </row>
    <row r="30" spans="2:7" ht="12.75">
      <c r="B30" s="11" t="s">
        <v>34</v>
      </c>
      <c r="C30" s="15">
        <f>Fh*SQRT((Data!C22^2+Data!C23^2)/(Data!C20^2+Data!C21^2))</f>
        <v>222639.25598988548</v>
      </c>
      <c r="D30" s="15">
        <f>Fh*SQRT((Data!D22^2+Data!D23^2)/(Data!D20^2+Data!D21^2))</f>
        <v>333.85344849529554</v>
      </c>
      <c r="E30" s="15">
        <f>Fh*SQRT((Data!E22^2+Data!E23^2)/(Data!E20^2+Data!E21^2))</f>
        <v>154.42223135634123</v>
      </c>
      <c r="F30" s="15">
        <f>Fh*SQRT((Data!F22^2+Data!F23^2)/(Data!F20^2+Data!F21^2))</f>
        <v>187.20354714090442</v>
      </c>
      <c r="G30" s="15">
        <f>Fh*SQRT((Data!G22^2+Data!G23^2)/(Data!G20^2+Data!G21^2))</f>
        <v>18.754245889043023</v>
      </c>
    </row>
    <row r="31" spans="2:7" ht="12.75">
      <c r="B31" s="11" t="s">
        <v>19</v>
      </c>
      <c r="C31" s="15">
        <f>C30/Fh</f>
        <v>2226.392559898855</v>
      </c>
      <c r="D31" s="15">
        <f>D30/Fh</f>
        <v>3.3385344849529552</v>
      </c>
      <c r="E31" s="15">
        <f>E30/Fh</f>
        <v>1.5442223135634123</v>
      </c>
      <c r="F31" s="15">
        <f>F30/Fh</f>
        <v>1.8720354714090441</v>
      </c>
      <c r="G31" s="15">
        <f>G30/Fh</f>
        <v>0.18754245889043022</v>
      </c>
    </row>
    <row r="32" spans="2:19" ht="12.75">
      <c r="B32" s="9"/>
      <c r="C32" s="9"/>
      <c r="D32" s="9"/>
      <c r="E32" s="9"/>
      <c r="F32" s="9"/>
      <c r="G32" s="9"/>
      <c r="H32"/>
      <c r="I32"/>
      <c r="J32"/>
      <c r="K32"/>
      <c r="L32"/>
      <c r="M32"/>
      <c r="N32"/>
      <c r="O32"/>
      <c r="P32"/>
      <c r="Q32"/>
      <c r="R32"/>
      <c r="S32"/>
    </row>
    <row r="33" spans="2:19" ht="12.75">
      <c r="B33" s="34" t="s">
        <v>44</v>
      </c>
      <c r="H33"/>
      <c r="I33"/>
      <c r="J33"/>
      <c r="K33"/>
      <c r="L33"/>
      <c r="M33"/>
      <c r="N33"/>
      <c r="O33"/>
      <c r="P33"/>
      <c r="Q33"/>
      <c r="R33"/>
      <c r="S33"/>
    </row>
    <row r="34" spans="8:19" ht="12.75">
      <c r="H34"/>
      <c r="I34"/>
      <c r="J34"/>
      <c r="K34"/>
      <c r="L34"/>
      <c r="M34"/>
      <c r="N34"/>
      <c r="O34"/>
      <c r="P34"/>
      <c r="Q34"/>
      <c r="R34"/>
      <c r="S34"/>
    </row>
    <row r="35" spans="8:19" ht="12.75">
      <c r="H35"/>
      <c r="I35"/>
      <c r="J35"/>
      <c r="K35"/>
      <c r="L35"/>
      <c r="M35"/>
      <c r="N35"/>
      <c r="O35"/>
      <c r="P35"/>
      <c r="Q35"/>
      <c r="R35"/>
      <c r="S35"/>
    </row>
    <row r="36" spans="8:19" ht="12.75">
      <c r="H36"/>
      <c r="I36"/>
      <c r="J36"/>
      <c r="K36"/>
      <c r="L36"/>
      <c r="M36"/>
      <c r="N36"/>
      <c r="O36"/>
      <c r="P36"/>
      <c r="Q36"/>
      <c r="R36"/>
      <c r="S36"/>
    </row>
    <row r="37" spans="8:19" ht="12.75">
      <c r="H37"/>
      <c r="I37"/>
      <c r="J37"/>
      <c r="K37"/>
      <c r="L37"/>
      <c r="M37"/>
      <c r="N37"/>
      <c r="O37"/>
      <c r="P37"/>
      <c r="Q37"/>
      <c r="R37"/>
      <c r="S37"/>
    </row>
    <row r="38" spans="8:19" ht="12.75">
      <c r="H38"/>
      <c r="I38"/>
      <c r="J38"/>
      <c r="K38"/>
      <c r="L38"/>
      <c r="M38"/>
      <c r="N38"/>
      <c r="O38"/>
      <c r="P38"/>
      <c r="Q38"/>
      <c r="R38"/>
      <c r="S38"/>
    </row>
    <row r="39" spans="8:19" ht="12.75">
      <c r="H39"/>
      <c r="I39"/>
      <c r="J39"/>
      <c r="K39"/>
      <c r="L39"/>
      <c r="M39"/>
      <c r="N39"/>
      <c r="O39"/>
      <c r="P39"/>
      <c r="Q39"/>
      <c r="R39"/>
      <c r="S39"/>
    </row>
    <row r="40" spans="8:19" ht="12.75">
      <c r="H40"/>
      <c r="I40"/>
      <c r="J40"/>
      <c r="K40"/>
      <c r="L40"/>
      <c r="M40"/>
      <c r="N40"/>
      <c r="O40"/>
      <c r="P40"/>
      <c r="Q40"/>
      <c r="R40"/>
      <c r="S40"/>
    </row>
    <row r="41" spans="8:19" ht="12.75">
      <c r="H41"/>
      <c r="I41"/>
      <c r="J41"/>
      <c r="K41"/>
      <c r="L41"/>
      <c r="M41"/>
      <c r="N41"/>
      <c r="O41"/>
      <c r="P41"/>
      <c r="Q41"/>
      <c r="R41"/>
      <c r="S41"/>
    </row>
    <row r="42" spans="8:19" ht="12.75">
      <c r="H42"/>
      <c r="I42"/>
      <c r="J42"/>
      <c r="K42"/>
      <c r="L42"/>
      <c r="M42"/>
      <c r="N42"/>
      <c r="O42"/>
      <c r="P42"/>
      <c r="Q42"/>
      <c r="R42"/>
      <c r="S42"/>
    </row>
    <row r="43" spans="8:19" ht="12.75">
      <c r="H43"/>
      <c r="I43"/>
      <c r="J43"/>
      <c r="K43"/>
      <c r="L43"/>
      <c r="M43"/>
      <c r="N43"/>
      <c r="O43"/>
      <c r="P43"/>
      <c r="Q43"/>
      <c r="R43"/>
      <c r="S43"/>
    </row>
    <row r="44" spans="8:19" ht="12.75">
      <c r="H44"/>
      <c r="I44"/>
      <c r="J44"/>
      <c r="K44"/>
      <c r="L44"/>
      <c r="M44"/>
      <c r="N44"/>
      <c r="O44"/>
      <c r="P44"/>
      <c r="Q44"/>
      <c r="R44"/>
      <c r="S44"/>
    </row>
    <row r="45" spans="8:19" ht="12.75">
      <c r="H45"/>
      <c r="I45"/>
      <c r="J45"/>
      <c r="K45"/>
      <c r="L45"/>
      <c r="M45"/>
      <c r="N45"/>
      <c r="O45"/>
      <c r="P45"/>
      <c r="Q45"/>
      <c r="R45"/>
      <c r="S45"/>
    </row>
    <row r="46" spans="8:19" ht="12.75">
      <c r="H46"/>
      <c r="I46"/>
      <c r="J46"/>
      <c r="K46"/>
      <c r="L46"/>
      <c r="M46"/>
      <c r="N46"/>
      <c r="O46"/>
      <c r="P46"/>
      <c r="Q46"/>
      <c r="R46"/>
      <c r="S46"/>
    </row>
    <row r="47" spans="8:19" ht="12.75">
      <c r="H47"/>
      <c r="I47"/>
      <c r="J47"/>
      <c r="K47"/>
      <c r="L47"/>
      <c r="M47"/>
      <c r="N47"/>
      <c r="O47"/>
      <c r="P47"/>
      <c r="Q47"/>
      <c r="R47"/>
      <c r="S47"/>
    </row>
    <row r="48" spans="8:19" ht="12.75">
      <c r="H48"/>
      <c r="I48"/>
      <c r="J48"/>
      <c r="K48"/>
      <c r="L48"/>
      <c r="M48"/>
      <c r="N48"/>
      <c r="O48"/>
      <c r="P48"/>
      <c r="Q48"/>
      <c r="R48"/>
      <c r="S48"/>
    </row>
    <row r="49" spans="8:19" ht="12.75">
      <c r="H49"/>
      <c r="I49"/>
      <c r="J49"/>
      <c r="K49"/>
      <c r="L49"/>
      <c r="M49"/>
      <c r="N49"/>
      <c r="O49"/>
      <c r="P49"/>
      <c r="Q49"/>
      <c r="R49"/>
      <c r="S49"/>
    </row>
    <row r="50" spans="8:19" ht="12.75">
      <c r="H50"/>
      <c r="I50"/>
      <c r="J50"/>
      <c r="K50"/>
      <c r="L50"/>
      <c r="M50"/>
      <c r="N50"/>
      <c r="O50"/>
      <c r="P50"/>
      <c r="Q50"/>
      <c r="R50"/>
      <c r="S50"/>
    </row>
    <row r="51" spans="8:19" ht="12.75">
      <c r="H51"/>
      <c r="I51"/>
      <c r="J51"/>
      <c r="K51"/>
      <c r="L51"/>
      <c r="M51"/>
      <c r="N51"/>
      <c r="O51"/>
      <c r="P51"/>
      <c r="Q51"/>
      <c r="R51"/>
      <c r="S51"/>
    </row>
    <row r="52" spans="8:19" ht="12.75">
      <c r="H52"/>
      <c r="I52"/>
      <c r="J52"/>
      <c r="K52"/>
      <c r="L52"/>
      <c r="M52"/>
      <c r="N52"/>
      <c r="O52"/>
      <c r="P52"/>
      <c r="Q52"/>
      <c r="R52"/>
      <c r="S52"/>
    </row>
    <row r="62" ht="12.75">
      <c r="H62" s="2"/>
    </row>
  </sheetData>
  <mergeCells count="5">
    <mergeCell ref="B28:G28"/>
    <mergeCell ref="B2:G2"/>
    <mergeCell ref="B3:G3"/>
    <mergeCell ref="B4:G4"/>
    <mergeCell ref="B5:G5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1924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workbookViewId="0" topLeftCell="A1">
      <selection activeCell="C20" sqref="C20"/>
    </sheetView>
  </sheetViews>
  <sheetFormatPr defaultColWidth="9.140625" defaultRowHeight="12.75"/>
  <cols>
    <col min="2" max="2" width="14.28125" style="0" customWidth="1"/>
    <col min="3" max="3" width="12.57421875" style="0" customWidth="1"/>
    <col min="4" max="4" width="13.28125" style="0" customWidth="1"/>
    <col min="5" max="5" width="13.421875" style="0" customWidth="1"/>
    <col min="6" max="6" width="11.140625" style="0" customWidth="1"/>
    <col min="7" max="7" width="12.140625" style="0" customWidth="1"/>
  </cols>
  <sheetData>
    <row r="2" spans="2:7" ht="12.75">
      <c r="B2" s="13" t="s">
        <v>14</v>
      </c>
      <c r="C2" s="16">
        <f>Analysis!C29*PI()/180</f>
        <v>0</v>
      </c>
      <c r="D2" s="16">
        <f>Analysis!D29*PI()/180</f>
        <v>0.7853981633974483</v>
      </c>
      <c r="E2" s="16">
        <f>Analysis!E29*PI()/180</f>
        <v>1.5707963267948966</v>
      </c>
      <c r="F2" s="16">
        <f>Analysis!F29*PI()/180</f>
        <v>2.356194490192345</v>
      </c>
      <c r="G2" s="16">
        <f>Analysis!G29*PI()/180</f>
        <v>3.141592653589793</v>
      </c>
    </row>
    <row r="3" spans="2:7" ht="12.75">
      <c r="B3" s="32" t="s">
        <v>0</v>
      </c>
      <c r="C3" s="17"/>
      <c r="D3" s="17"/>
      <c r="E3" s="17"/>
      <c r="F3" s="17"/>
      <c r="G3" s="17"/>
    </row>
    <row r="4" spans="2:7" ht="12.75">
      <c r="B4" s="13" t="s">
        <v>2</v>
      </c>
      <c r="C4" s="18">
        <f>SQRT(a^2+b^2-2*a*b*COS(C2))</f>
        <v>115</v>
      </c>
      <c r="D4" s="18">
        <f>SQRT(a^2+b^2-2*a*b*COS(D2))</f>
        <v>127.67293682508149</v>
      </c>
      <c r="E4" s="18">
        <f>SQRT(a^2+b^2-2*a*b*COS(E2))</f>
        <v>154.02921800749363</v>
      </c>
      <c r="F4" s="18">
        <f>SQRT(a^2+b^2-2*a*b*COS(F2))</f>
        <v>176.49255282435786</v>
      </c>
      <c r="G4" s="18">
        <f>SQRT(a^2+b^2-2*a*b*COS(G2))</f>
        <v>185</v>
      </c>
    </row>
    <row r="5" spans="2:7" ht="12.75">
      <c r="B5" s="13" t="s">
        <v>3</v>
      </c>
      <c r="C5" s="18">
        <f>ASIN(a*SIN(C2)/C4)</f>
        <v>0</v>
      </c>
      <c r="D5" s="18">
        <f>ASIN(a*SIN(D2)/D4)</f>
        <v>0.19507979708516043</v>
      </c>
      <c r="E5" s="18">
        <f>ASIN(a*SIN(E2)/E4)</f>
        <v>0.22923193327699537</v>
      </c>
      <c r="F5" s="18">
        <f>ASIN(a*SIN(F2)/F4)</f>
        <v>0.14068905186388855</v>
      </c>
      <c r="G5" s="18">
        <f>ASIN(a*SIN(G2)/G4)</f>
        <v>2.3178484282054972E-17</v>
      </c>
    </row>
    <row r="6" spans="2:7" ht="12.75">
      <c r="B6" s="13" t="s">
        <v>23</v>
      </c>
      <c r="C6" s="18">
        <f>ASIN(b*SIN(C2)/C4)</f>
        <v>0</v>
      </c>
      <c r="D6" s="18">
        <f>ASIN(b*SIN(D2)/D4)</f>
        <v>0.9804779604826086</v>
      </c>
      <c r="E6" s="18">
        <f>ASIN(b*SIN(E2)/E4)</f>
        <v>1.3415643935179011</v>
      </c>
      <c r="F6" s="18">
        <f>ASIN(b*SIN(F2)/F4)</f>
        <v>0.6447091115335597</v>
      </c>
      <c r="G6" s="18">
        <f>ASIN(b*SIN(G2)/G4)</f>
        <v>9.933636120880703E-17</v>
      </c>
    </row>
    <row r="7" spans="2:7" ht="12.75">
      <c r="B7" s="13" t="s">
        <v>24</v>
      </c>
      <c r="C7" s="18">
        <f>ACOS((cc^2+d^2-C4^2)/(2*cc*d))</f>
        <v>0.8410686705679302</v>
      </c>
      <c r="D7" s="18">
        <f>ACOS((cc^2+d^2-D4^2)/(2*cc*d))</f>
        <v>1.1344963176101968</v>
      </c>
      <c r="E7" s="18">
        <f>ACOS((cc^2+d^2-E4^2)/(2*cc*d))</f>
        <v>1.7382444060145859</v>
      </c>
      <c r="F7" s="18">
        <f>ACOS((cc^2+d^2-F4^2)/(2*cc*d))</f>
        <v>2.4278581497124896</v>
      </c>
      <c r="G7" s="18">
        <f>ACOS((cc^2+d^2-G4^2)/(2*cc*d))</f>
        <v>3.141592653589793</v>
      </c>
    </row>
    <row r="8" spans="2:7" ht="12.75">
      <c r="B8" s="13" t="s">
        <v>1</v>
      </c>
      <c r="C8" s="19">
        <f>ASIN(d*SIN(C7)/C4)</f>
        <v>1.1370315920654976</v>
      </c>
      <c r="D8" s="19">
        <f>ASIN(d*SIN(D7)/D4)</f>
        <v>1.4596399229718198</v>
      </c>
      <c r="E8" s="19">
        <f>ASIN(d*SIN(E7)/E4)</f>
        <v>1.1111415154934705</v>
      </c>
      <c r="F8" s="19">
        <f>ASIN(d*SIN(F7)/F4)</f>
        <v>0.5460316604783575</v>
      </c>
      <c r="G8" s="19">
        <f>ASIN(d*SIN(G7)/G4)</f>
        <v>9.271393712821989E-17</v>
      </c>
    </row>
    <row r="9" spans="2:7" ht="12.75">
      <c r="B9" s="13" t="s">
        <v>25</v>
      </c>
      <c r="C9" s="19">
        <f>ASIN(cc*SIN(C7)/C4)</f>
        <v>0.2959629214975674</v>
      </c>
      <c r="D9" s="19">
        <f>ASIN(cc*SIN(D7)/D4)</f>
        <v>0.3251436053616226</v>
      </c>
      <c r="E9" s="19">
        <f>ASIN(cc*SIN(E7)/E4)</f>
        <v>0.292206732081737</v>
      </c>
      <c r="F9" s="19">
        <f>ASIN(cc*SIN(F7)/F4)</f>
        <v>0.16770284339894603</v>
      </c>
      <c r="G9" s="19">
        <f>ASIN(cc*SIN(G7)/G4)</f>
        <v>2.9800908362642106E-17</v>
      </c>
    </row>
    <row r="10" spans="2:7" ht="12.75">
      <c r="B10" s="13" t="s">
        <v>5</v>
      </c>
      <c r="C10" s="20">
        <f>PI()-C2</f>
        <v>3.141592653589793</v>
      </c>
      <c r="D10" s="20">
        <f>PI()-D2</f>
        <v>2.356194490192345</v>
      </c>
      <c r="E10" s="20">
        <f>PI()-E2</f>
        <v>1.5707963267948966</v>
      </c>
      <c r="F10" s="20">
        <f>PI()-F2</f>
        <v>0.7853981633974483</v>
      </c>
      <c r="G10" s="20">
        <f>PI()-G2</f>
        <v>0</v>
      </c>
    </row>
    <row r="11" spans="2:7" ht="12.75">
      <c r="B11" s="13" t="s">
        <v>26</v>
      </c>
      <c r="C11" s="19">
        <f>SQRT(b^2+h^2-2*b*h*COS(C10))</f>
        <v>210</v>
      </c>
      <c r="D11" s="19">
        <f>SQRT(b^2+h^2-2*b*h*COS(D10))</f>
        <v>197.04801968392843</v>
      </c>
      <c r="E11" s="19">
        <f>SQRT(b^2+h^2-2*b*h*COS(E10))</f>
        <v>161.55494421403512</v>
      </c>
      <c r="F11" s="19">
        <f>SQRT(b^2+h^2-2*b*h*COS(F10))</f>
        <v>115.6377011992289</v>
      </c>
      <c r="G11" s="19">
        <f>SQRT(b^2+h^2-2*b*h*COS(G10))</f>
        <v>90</v>
      </c>
    </row>
    <row r="12" spans="2:7" ht="12.75">
      <c r="B12" s="13" t="s">
        <v>4</v>
      </c>
      <c r="C12" s="19">
        <f>ASIN(h*SIN(C10)/C11)</f>
        <v>3.500424156881771E-17</v>
      </c>
      <c r="D12" s="19">
        <f>ASIN(h*SIN(D10)/D11)</f>
        <v>0.21700925250642583</v>
      </c>
      <c r="E12" s="19">
        <f>ASIN(h*SIN(E10)/E11)</f>
        <v>0.3805063771123649</v>
      </c>
      <c r="F12" s="19">
        <f>ASIN(h*SIN(F10)/F11)</f>
        <v>0.37566451469282713</v>
      </c>
      <c r="G12" s="19">
        <f>ASIN(h*SIN(G10)/G11)</f>
        <v>0</v>
      </c>
    </row>
    <row r="13" spans="2:7" ht="12.75">
      <c r="B13" s="13" t="s">
        <v>27</v>
      </c>
      <c r="C13" s="19">
        <f>SQRT(j^2+k^2)</f>
        <v>128.06248474865697</v>
      </c>
      <c r="D13" s="19">
        <f>SQRT(j^2+k^2)</f>
        <v>128.06248474865697</v>
      </c>
      <c r="E13" s="19">
        <f>SQRT(j^2+k^2)</f>
        <v>128.06248474865697</v>
      </c>
      <c r="F13" s="19">
        <f>SQRT(j^2+k^2)</f>
        <v>128.06248474865697</v>
      </c>
      <c r="G13" s="19">
        <f>SQRT(j^2+k^2)</f>
        <v>128.06248474865697</v>
      </c>
    </row>
    <row r="14" spans="2:7" ht="12.75">
      <c r="B14" s="13" t="s">
        <v>28</v>
      </c>
      <c r="C14" s="19">
        <f>ACOS((d^2+j^2-k^2)/(2*d*j))</f>
        <v>0.5942450326942044</v>
      </c>
      <c r="D14" s="19">
        <f>ACOS((d^2+j^2-k^2)/(2*d*j))</f>
        <v>0.5942450326942044</v>
      </c>
      <c r="E14" s="19">
        <f>ACOS((d^2+j^2-k^2)/(2*d*j))</f>
        <v>0.5942450326942044</v>
      </c>
      <c r="F14" s="19">
        <f>ACOS((d^2+j^2-k^2)/(2*d*j))</f>
        <v>0.5942450326942044</v>
      </c>
      <c r="G14" s="19">
        <f>ACOS((d^2+j^2-k^2)/(2*d*j))</f>
        <v>0.5942450326942044</v>
      </c>
    </row>
    <row r="15" spans="2:7" ht="12.75">
      <c r="B15" s="13" t="s">
        <v>29</v>
      </c>
      <c r="C15" s="21">
        <f>PI()-C7-C14</f>
        <v>1.7062789503276587</v>
      </c>
      <c r="D15" s="21">
        <f>PI()-D7-D14</f>
        <v>1.412851303285392</v>
      </c>
      <c r="E15" s="21">
        <f>PI()-E7-E14</f>
        <v>0.8091032148810029</v>
      </c>
      <c r="F15" s="21">
        <f>PI()-F7-F14</f>
        <v>0.11948947118309916</v>
      </c>
      <c r="G15" s="21">
        <f>PI()-G7-G14</f>
        <v>-0.5942450326942044</v>
      </c>
    </row>
    <row r="16" spans="2:7" ht="12.75">
      <c r="B16" s="13" t="s">
        <v>17</v>
      </c>
      <c r="C16" s="19">
        <f>j*COS(C15)</f>
        <v>-13.506852761511182</v>
      </c>
      <c r="D16" s="19">
        <f>j*COS(D15)</f>
        <v>15.728914278942648</v>
      </c>
      <c r="E16" s="19">
        <f>j*COS(E15)</f>
        <v>69.01476855691214</v>
      </c>
      <c r="F16" s="19">
        <f>j*COS(F15)</f>
        <v>99.2869623000111</v>
      </c>
      <c r="G16" s="19">
        <f>j*COS(G15)</f>
        <v>82.85714285714286</v>
      </c>
    </row>
    <row r="17" spans="2:7" ht="12.75">
      <c r="B17" s="13" t="s">
        <v>18</v>
      </c>
      <c r="C17" s="19">
        <f>-i*SIN(C15)</f>
        <v>-79.26690074820934</v>
      </c>
      <c r="D17" s="19">
        <f>-i*SIN(D15)</f>
        <v>-79.00420750559829</v>
      </c>
      <c r="E17" s="19">
        <f>-i*SIN(E15)</f>
        <v>-57.8934841019518</v>
      </c>
      <c r="F17" s="19">
        <f>-i*SIN(F15)</f>
        <v>-9.53642674334327</v>
      </c>
      <c r="G17" s="19">
        <f>-i*SIN(G15)</f>
        <v>44.79066958232096</v>
      </c>
    </row>
    <row r="18" spans="2:7" ht="12.75">
      <c r="B18" s="13" t="s">
        <v>15</v>
      </c>
      <c r="C18" s="19">
        <f>-cc+C11*COS(C8+C5+C12)</f>
        <v>43.260869565217405</v>
      </c>
      <c r="D18" s="19">
        <f>-cc+D11*COS(D8+D5+D12)</f>
        <v>-103.40721406827751</v>
      </c>
      <c r="E18" s="19">
        <f>-cc+E11*COS(E8+E5+E12)</f>
        <v>-69.1558072868545</v>
      </c>
      <c r="F18" s="19">
        <f>-cc+F11*COS(F8+F5+F12)</f>
        <v>11.291268157783676</v>
      </c>
      <c r="G18" s="19">
        <f>-cc+G11*COS(G8+G5+G12)</f>
        <v>45</v>
      </c>
    </row>
    <row r="19" spans="2:7" ht="12.75">
      <c r="B19" s="13" t="s">
        <v>16</v>
      </c>
      <c r="C19" s="19">
        <f>-C11*SIN(C8+C5+C12)</f>
        <v>-190.5518798217212</v>
      </c>
      <c r="D19" s="19">
        <f>-D11*SIN(D8+D5+D12)</f>
        <v>-188.1927719285208</v>
      </c>
      <c r="E19" s="19">
        <f>-E11*SIN(E8+E5+E12)</f>
        <v>-159.73883990539167</v>
      </c>
      <c r="F19" s="19">
        <f>-F11*SIN(F8+F5+F12)</f>
        <v>-101.01173727755915</v>
      </c>
      <c r="G19" s="19">
        <f>-G11*SIN(G8+G5+G12)</f>
        <v>-1.0430317926924738E-14</v>
      </c>
    </row>
    <row r="20" spans="2:7" ht="12.75">
      <c r="B20" s="13" t="s">
        <v>30</v>
      </c>
      <c r="C20" s="19">
        <f aca="true" t="shared" si="0" ref="C20:G23">C16-C41</f>
        <v>-5.5389414402640114E-05</v>
      </c>
      <c r="D20" s="19">
        <f t="shared" si="0"/>
        <v>-0.06422593226083961</v>
      </c>
      <c r="E20" s="19">
        <f t="shared" si="0"/>
        <v>-0.06114086294664389</v>
      </c>
      <c r="F20" s="19">
        <f t="shared" si="0"/>
        <v>-0.010689569268720334</v>
      </c>
      <c r="G20" s="19">
        <f t="shared" si="0"/>
        <v>-0.051075593962053745</v>
      </c>
    </row>
    <row r="21" spans="2:7" ht="12.75">
      <c r="B21" s="13" t="s">
        <v>31</v>
      </c>
      <c r="C21" s="19">
        <f t="shared" si="0"/>
        <v>6.040433788712107E-06</v>
      </c>
      <c r="D21" s="19">
        <f t="shared" si="0"/>
        <v>-0.00820063023570583</v>
      </c>
      <c r="E21" s="19">
        <f t="shared" si="0"/>
        <v>-0.04668650515776562</v>
      </c>
      <c r="F21" s="19">
        <f t="shared" si="0"/>
        <v>-0.07149920646912555</v>
      </c>
      <c r="G21" s="19">
        <f t="shared" si="0"/>
        <v>0.06052895557046867</v>
      </c>
    </row>
    <row r="22" spans="2:7" ht="12.75">
      <c r="B22" s="13" t="s">
        <v>32</v>
      </c>
      <c r="C22" s="19">
        <f t="shared" si="0"/>
        <v>0.11258584906728686</v>
      </c>
      <c r="D22" s="19">
        <f t="shared" si="0"/>
        <v>0.1944973791871547</v>
      </c>
      <c r="E22" s="19">
        <f t="shared" si="0"/>
        <v>-0.11205443073974664</v>
      </c>
      <c r="F22" s="19">
        <f t="shared" si="0"/>
        <v>-0.08116849404086679</v>
      </c>
      <c r="G22" s="19">
        <f t="shared" si="0"/>
        <v>-4.8774348982760785E-05</v>
      </c>
    </row>
    <row r="23" spans="2:7" ht="12.75">
      <c r="B23" s="13" t="s">
        <v>33</v>
      </c>
      <c r="C23" s="19">
        <f t="shared" si="0"/>
        <v>0.05208413993898375</v>
      </c>
      <c r="D23" s="19">
        <f t="shared" si="0"/>
        <v>-0.0943211297824007</v>
      </c>
      <c r="E23" s="19">
        <f t="shared" si="0"/>
        <v>-0.03944118518961659</v>
      </c>
      <c r="F23" s="19">
        <f t="shared" si="0"/>
        <v>-0.10829447901714673</v>
      </c>
      <c r="G23" s="19">
        <f t="shared" si="0"/>
        <v>-0.014853082285129094</v>
      </c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33" t="s">
        <v>7</v>
      </c>
      <c r="C26" s="22"/>
      <c r="D26" s="22"/>
      <c r="E26" s="22"/>
      <c r="F26" s="22"/>
      <c r="G26" s="22"/>
    </row>
    <row r="27" spans="2:7" ht="12.75">
      <c r="B27" s="22"/>
      <c r="C27" s="23">
        <f>C2+0.001</f>
        <v>0.001</v>
      </c>
      <c r="D27" s="23">
        <f>D2+0.001</f>
        <v>0.7863981633974483</v>
      </c>
      <c r="E27" s="23">
        <f>E2+0.001</f>
        <v>1.5717963267948964</v>
      </c>
      <c r="F27" s="23">
        <f>F2+0.001</f>
        <v>2.3571944901923447</v>
      </c>
      <c r="G27" s="23">
        <f>G2+0.001</f>
        <v>3.142592653589793</v>
      </c>
    </row>
    <row r="28" spans="2:7" ht="12.75">
      <c r="B28" s="33" t="s">
        <v>0</v>
      </c>
      <c r="C28" s="24"/>
      <c r="D28" s="24"/>
      <c r="E28" s="24"/>
      <c r="F28" s="24"/>
      <c r="G28" s="24"/>
    </row>
    <row r="29" spans="2:7" ht="12.75">
      <c r="B29" s="22" t="s">
        <v>2</v>
      </c>
      <c r="C29" s="25">
        <f>SQRT(a^2+b^2-2*a*b*COS(C27))</f>
        <v>115.00002282608278</v>
      </c>
      <c r="D29" s="25">
        <f>SQRT(a^2+b^2-2*a*b*COS(D27))</f>
        <v>127.70202476788128</v>
      </c>
      <c r="E29" s="25">
        <f>SQRT(a^2+b^2-2*a*b*COS(E27))</f>
        <v>154.06329867379188</v>
      </c>
      <c r="F29" s="25">
        <f>SQRT(a^2+b^2-2*a*b*COS(F27))</f>
        <v>176.513574860727</v>
      </c>
      <c r="G29" s="25">
        <f>SQRT(a^2+b^2-2*a*b*COS(G27))</f>
        <v>184.99998581081144</v>
      </c>
    </row>
    <row r="30" spans="2:7" ht="12.75">
      <c r="B30" s="22" t="s">
        <v>3</v>
      </c>
      <c r="C30" s="25">
        <f>ASIN(a*SIN(C27)/C29)</f>
        <v>0.000304347719651547</v>
      </c>
      <c r="D30" s="25">
        <f>ASIN(a*SIN(D27)/D29)</f>
        <v>0.19523224065323794</v>
      </c>
      <c r="E30" s="25">
        <f>ASIN(a*SIN(E27)/E29)</f>
        <v>0.22918020079098061</v>
      </c>
      <c r="F30" s="25">
        <f>ASIN(a*SIN(F27)/F29)</f>
        <v>0.14053050811506237</v>
      </c>
      <c r="G30" s="25">
        <f>ASIN(a*SIN(G27)/G29)</f>
        <v>-0.00018918917329669986</v>
      </c>
    </row>
    <row r="31" spans="2:7" ht="12.75">
      <c r="B31" s="22" t="s">
        <v>23</v>
      </c>
      <c r="C31" s="25">
        <f>ASIN(b*SIN(C27)/C29)</f>
        <v>0.0013043477196515473</v>
      </c>
      <c r="D31" s="25">
        <f>ASIN(b*SIN(D27)/D29)</f>
        <v>0.9816304040506861</v>
      </c>
      <c r="E31" s="25">
        <f>ASIN(b*SIN(E27)/E29)</f>
        <v>1.3406161260039158</v>
      </c>
      <c r="F31" s="25">
        <f>ASIN(b*SIN(F27)/F29)</f>
        <v>0.6438676552823862</v>
      </c>
      <c r="G31" s="25">
        <f>ASIN(b*SIN(G27)/G29)</f>
        <v>-0.0008108108267030675</v>
      </c>
    </row>
    <row r="32" spans="2:7" ht="12.75">
      <c r="B32" s="22" t="s">
        <v>24</v>
      </c>
      <c r="C32" s="25">
        <f>ACOS((cc^2+d^2-C29^2)/(2*cc*d))</f>
        <v>0.8410692295847381</v>
      </c>
      <c r="D32" s="25">
        <f>ACOS((cc^2+d^2-D29^2)/(2*cc*d))</f>
        <v>1.135146705892248</v>
      </c>
      <c r="E32" s="25">
        <f>ACOS((cc^2+d^2-E29^2)/(2*cc*d))</f>
        <v>1.739089620605868</v>
      </c>
      <c r="F32" s="25">
        <f>ACOS((cc^2+d^2-F29^2)/(2*cc*d))</f>
        <v>2.428758259747963</v>
      </c>
      <c r="G32" s="25">
        <f>ACOS((cc^2+d^2-G29^2)/(2*cc*d))</f>
        <v>3.140679782666559</v>
      </c>
    </row>
    <row r="33" spans="2:7" ht="12.75">
      <c r="B33" s="22" t="s">
        <v>1</v>
      </c>
      <c r="C33" s="26">
        <f>ASIN(d*SIN(C32)/C29)</f>
        <v>1.1370322430188335</v>
      </c>
      <c r="D33" s="26">
        <f>ASIN(d*SIN(D32)/D29)</f>
        <v>1.4603156602068923</v>
      </c>
      <c r="E33" s="26">
        <f>ASIN(d*SIN(E32)/E29)</f>
        <v>1.110405918519966</v>
      </c>
      <c r="F33" s="26">
        <f>ASIN(d*SIN(F32)/F29)</f>
        <v>0.5453277091230462</v>
      </c>
      <c r="G33" s="26">
        <f>ASIN(d*SIN(G32)/G29)</f>
        <v>0.0006908212511888643</v>
      </c>
    </row>
    <row r="34" spans="2:7" ht="12.75">
      <c r="B34" s="22" t="s">
        <v>25</v>
      </c>
      <c r="C34" s="26">
        <f>ASIN(cc*SIN(C32)/C29)</f>
        <v>0.29596301343409537</v>
      </c>
      <c r="D34" s="26">
        <f>ASIN(cc*SIN(D32)/D29)</f>
        <v>0.3251689543146453</v>
      </c>
      <c r="E34" s="26">
        <f>ASIN(cc*SIN(E32)/E29)</f>
        <v>0.29209711446395925</v>
      </c>
      <c r="F34" s="26">
        <f>ASIN(cc*SIN(F32)/F29)</f>
        <v>0.1675066847187842</v>
      </c>
      <c r="G34" s="26">
        <f>ASIN(cc*SIN(G32)/G29)</f>
        <v>0.00022204967204525748</v>
      </c>
    </row>
    <row r="35" spans="2:7" ht="12.75">
      <c r="B35" s="22" t="s">
        <v>5</v>
      </c>
      <c r="C35" s="27">
        <f>PI()-C27</f>
        <v>3.1405926535897932</v>
      </c>
      <c r="D35" s="27">
        <f>PI()-D27</f>
        <v>2.355194490192345</v>
      </c>
      <c r="E35" s="27">
        <f>PI()-E27</f>
        <v>1.5697963267948967</v>
      </c>
      <c r="F35" s="27">
        <f>PI()-F27</f>
        <v>0.7843981633974484</v>
      </c>
      <c r="G35" s="27">
        <f>PI()-G27</f>
        <v>-0.0009999999999998899</v>
      </c>
    </row>
    <row r="36" spans="2:7" ht="12.75">
      <c r="B36" s="22" t="s">
        <v>26</v>
      </c>
      <c r="C36" s="26">
        <f>SQRT(b^2+h^2-2*b*h*COS(C35))</f>
        <v>209.99997857142927</v>
      </c>
      <c r="D36" s="26">
        <f>SQRT(b^2+h^2-2*b*h*COS(D35))</f>
        <v>197.01570439296793</v>
      </c>
      <c r="E36" s="26">
        <f>SQRT(b^2+h^2-2*b*h*COS(E35))</f>
        <v>161.49922601362522</v>
      </c>
      <c r="F36" s="26">
        <f>SQRT(b^2+h^2-2*b*h*COS(F35))</f>
        <v>115.58268201881548</v>
      </c>
      <c r="G36" s="26">
        <f>SQRT(b^2+h^2-2*b*h*COS(G35))</f>
        <v>90.00004999998194</v>
      </c>
    </row>
    <row r="37" spans="2:7" ht="12.75">
      <c r="B37" s="22" t="s">
        <v>4</v>
      </c>
      <c r="C37" s="26">
        <f>ASIN(h*SIN(C35)/C36)</f>
        <v>0.00028571427113702875</v>
      </c>
      <c r="D37" s="26">
        <f>ASIN(h*SIN(D35)/D36)</f>
        <v>0.217265831040019</v>
      </c>
      <c r="E37" s="26">
        <f>ASIN(h*SIN(E35)/E36)</f>
        <v>0.380644183238058</v>
      </c>
      <c r="F37" s="26">
        <f>ASIN(h*SIN(F35)/F36)</f>
        <v>0.37545748181534433</v>
      </c>
      <c r="G37" s="26">
        <f>ASIN(h*SIN(G35)/G36)</f>
        <v>-0.0006666662345681375</v>
      </c>
    </row>
    <row r="38" spans="2:7" ht="12.75">
      <c r="B38" s="22" t="s">
        <v>27</v>
      </c>
      <c r="C38" s="26">
        <f>SQRT(j^2+k^2)</f>
        <v>128.06248474865697</v>
      </c>
      <c r="D38" s="26">
        <f>SQRT(j^2+k^2)</f>
        <v>128.06248474865697</v>
      </c>
      <c r="E38" s="26">
        <f>SQRT(j^2+k^2)</f>
        <v>128.06248474865697</v>
      </c>
      <c r="F38" s="26">
        <f>SQRT(j^2+k^2)</f>
        <v>128.06248474865697</v>
      </c>
      <c r="G38" s="26">
        <f>SQRT(j^2+k^2)</f>
        <v>128.06248474865697</v>
      </c>
    </row>
    <row r="39" spans="2:7" ht="12.75">
      <c r="B39" s="22" t="s">
        <v>28</v>
      </c>
      <c r="C39" s="26">
        <f>ACOS((d^2+j^2-k^2)/(2*d*j))</f>
        <v>0.5942450326942044</v>
      </c>
      <c r="D39" s="26">
        <f>ACOS((d^2+j^2-k^2)/(2*d*j))</f>
        <v>0.5942450326942044</v>
      </c>
      <c r="E39" s="26">
        <f>ACOS((d^2+j^2-k^2)/(2*d*j))</f>
        <v>0.5942450326942044</v>
      </c>
      <c r="F39" s="26">
        <f>ACOS((d^2+j^2-k^2)/(2*d*j))</f>
        <v>0.5942450326942044</v>
      </c>
      <c r="G39" s="26">
        <f>ACOS((d^2+j^2-k^2)/(2*d*j))</f>
        <v>0.5942450326942044</v>
      </c>
    </row>
    <row r="40" spans="2:7" ht="12.75">
      <c r="B40" s="22" t="s">
        <v>29</v>
      </c>
      <c r="C40" s="28">
        <f>PI()-C32-C39</f>
        <v>1.7062783913108508</v>
      </c>
      <c r="D40" s="28">
        <f>PI()-D32-D39</f>
        <v>1.4122009150033408</v>
      </c>
      <c r="E40" s="28">
        <f>PI()-E32-E39</f>
        <v>0.8082580002897208</v>
      </c>
      <c r="F40" s="28">
        <f>PI()-F32-F39</f>
        <v>0.11858936114762586</v>
      </c>
      <c r="G40" s="28">
        <f>PI()-G32-G39</f>
        <v>-0.5933321617709704</v>
      </c>
    </row>
    <row r="41" spans="2:7" ht="12.75">
      <c r="B41" s="22" t="s">
        <v>17</v>
      </c>
      <c r="C41" s="26">
        <f>j*COS(C40)</f>
        <v>-13.506797372096779</v>
      </c>
      <c r="D41" s="26">
        <f>j*COS(D40)</f>
        <v>15.793140211203488</v>
      </c>
      <c r="E41" s="26">
        <f>j*COS(E40)</f>
        <v>69.07590941985879</v>
      </c>
      <c r="F41" s="26">
        <f>j*COS(F40)</f>
        <v>99.29765186927982</v>
      </c>
      <c r="G41" s="26">
        <f>j*COS(G40)</f>
        <v>82.90821845110491</v>
      </c>
    </row>
    <row r="42" spans="2:7" ht="12.75">
      <c r="B42" s="22" t="s">
        <v>18</v>
      </c>
      <c r="C42" s="26">
        <f>-i*SIN(C40)</f>
        <v>-79.26690678864313</v>
      </c>
      <c r="D42" s="26">
        <f>-i*SIN(D40)</f>
        <v>-78.99600687536258</v>
      </c>
      <c r="E42" s="26">
        <f>-i*SIN(E40)</f>
        <v>-57.84679759679403</v>
      </c>
      <c r="F42" s="26">
        <f>-i*SIN(F40)</f>
        <v>-9.464927536874145</v>
      </c>
      <c r="G42" s="26">
        <f>-i*SIN(G40)</f>
        <v>44.73014062675049</v>
      </c>
    </row>
    <row r="43" spans="2:7" ht="12.75">
      <c r="B43" s="22" t="s">
        <v>15</v>
      </c>
      <c r="C43" s="26">
        <f>-cc+C36*COS(C33+C30+C37)</f>
        <v>43.14828371615012</v>
      </c>
      <c r="D43" s="26">
        <f>-cc+D36*COS(D33+D30+D37)</f>
        <v>-103.60171144746467</v>
      </c>
      <c r="E43" s="26">
        <f>-cc+E36*COS(E33+E30+E37)</f>
        <v>-69.04375285611475</v>
      </c>
      <c r="F43" s="26">
        <f>-cc+F36*COS(F33+F30+F37)</f>
        <v>11.372436651824543</v>
      </c>
      <c r="G43" s="26">
        <f>-cc+G36*COS(G33+G30+G37)</f>
        <v>45.00004877434898</v>
      </c>
    </row>
    <row r="44" spans="2:7" ht="12.75">
      <c r="B44" s="22" t="s">
        <v>16</v>
      </c>
      <c r="C44" s="26">
        <f>-C36*SIN(C33+C30+C37)</f>
        <v>-190.60396396166018</v>
      </c>
      <c r="D44" s="26">
        <f>-D36*SIN(D33+D30+D37)</f>
        <v>-188.0984507987384</v>
      </c>
      <c r="E44" s="26">
        <f>-E36*SIN(E33+E30+E37)</f>
        <v>-159.69939872020205</v>
      </c>
      <c r="F44" s="26">
        <f>-F36*SIN(F33+F30+F37)</f>
        <v>-100.903442798542</v>
      </c>
      <c r="G44" s="26">
        <f>-G36*SIN(G33+G30+G37)</f>
        <v>0.014853082285118663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Mechanical Engineering</cp:lastModifiedBy>
  <dcterms:created xsi:type="dcterms:W3CDTF">2002-01-15T10:48:53Z</dcterms:created>
  <dcterms:modified xsi:type="dcterms:W3CDTF">2007-09-28T13:26:40Z</dcterms:modified>
  <cp:category/>
  <cp:version/>
  <cp:contentType/>
  <cp:contentStatus/>
</cp:coreProperties>
</file>