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180" windowHeight="11640" activeTab="0"/>
  </bookViews>
  <sheets>
    <sheet name="Sheet1" sheetId="1" r:id="rId1"/>
  </sheets>
  <definedNames>
    <definedName name="D">'Sheet1'!$C$7</definedName>
    <definedName name="dd">'Sheet1'!$C$8</definedName>
  </definedNames>
  <calcPr fullCalcOnLoad="1"/>
</workbook>
</file>

<file path=xl/sharedStrings.xml><?xml version="1.0" encoding="utf-8"?>
<sst xmlns="http://schemas.openxmlformats.org/spreadsheetml/2006/main" count="34" uniqueCount="26">
  <si>
    <t>Large diameter, D</t>
  </si>
  <si>
    <t>Kt</t>
  </si>
  <si>
    <t>Shaft length (mm)</t>
  </si>
  <si>
    <t>Shaft min d</t>
  </si>
  <si>
    <t>Small diameter, d</t>
  </si>
  <si>
    <t>radius r (mm)</t>
  </si>
  <si>
    <t>Hole d (mm)</t>
  </si>
  <si>
    <t>Axial load (N)</t>
  </si>
  <si>
    <t>Shaft modulus, E (GPa)</t>
  </si>
  <si>
    <t>Major shaft diameter (mm)</t>
  </si>
  <si>
    <t>Shaft deflection along minor diameter (micrometers)</t>
  </si>
  <si>
    <t>Stress concentration factor fillet shaft, Kt</t>
  </si>
  <si>
    <t>Stress concentration factor undercut shaft, Kt</t>
  </si>
  <si>
    <t>Fillet design stress, sigma (MPa)</t>
  </si>
  <si>
    <t>Area at fillet shaft diameter (mm^2)</t>
  </si>
  <si>
    <t>Undercut design stress, sigma (MPa)</t>
  </si>
  <si>
    <t>shaft_axial.xls</t>
  </si>
  <si>
    <t>To help design shafts under axial loads at stress concentration region</t>
  </si>
  <si>
    <t>By Alex Slocum, last modified 2/12/2004 by Alex Slocum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</si>
  <si>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</si>
  <si>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Stress (Mpa) s/F</t>
  </si>
  <si>
    <t>Transition radius (mm)</t>
  </si>
  <si>
    <t>Case 1: with radius between diameters</t>
  </si>
  <si>
    <t>Case 2: with radius undercut between diameters</t>
  </si>
  <si>
    <t>Case 3: with hole in the middle</t>
  </si>
  <si>
    <t>Case 4: with slab in the middle, where corner radius is r, width is b=D/4, and depth is t=D/8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</si>
</sst>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color indexed="8"/>
      <name val="Times New Roman"/>
      <family val="0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6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2" borderId="0" xfId="0" applyAlignment="1">
      <alignment/>
    </xf>
    <xf numFmtId="0" fontId="4" fillId="2" borderId="0" xfId="0" applyFont="1" applyAlignment="1">
      <alignment/>
    </xf>
    <xf numFmtId="11" fontId="5" fillId="2" borderId="0" xfId="0" applyNumberFormat="1" applyFont="1" applyBorder="1" applyAlignment="1">
      <alignment/>
    </xf>
    <xf numFmtId="0" fontId="6" fillId="2" borderId="0" xfId="0" applyFont="1" applyAlignment="1">
      <alignment/>
    </xf>
    <xf numFmtId="0" fontId="6" fillId="2" borderId="0" xfId="0" applyFont="1" applyBorder="1" applyAlignment="1">
      <alignment/>
    </xf>
    <xf numFmtId="2" fontId="8" fillId="2" borderId="0" xfId="0" applyNumberFormat="1" applyFont="1" applyBorder="1" applyAlignment="1">
      <alignment/>
    </xf>
    <xf numFmtId="0" fontId="9" fillId="2" borderId="0" xfId="0" applyFont="1" applyAlignment="1">
      <alignment/>
    </xf>
    <xf numFmtId="0" fontId="8" fillId="2" borderId="0" xfId="0" applyFont="1" applyBorder="1" applyAlignment="1">
      <alignment/>
    </xf>
    <xf numFmtId="0" fontId="6" fillId="2" borderId="0" xfId="0" applyFont="1" applyBorder="1" applyAlignment="1">
      <alignment/>
    </xf>
    <xf numFmtId="0" fontId="7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2" fontId="8" fillId="3" borderId="1" xfId="0" applyNumberFormat="1" applyFont="1" applyFill="1" applyBorder="1" applyAlignment="1">
      <alignment/>
    </xf>
    <xf numFmtId="11" fontId="7" fillId="3" borderId="1" xfId="0" applyNumberFormat="1" applyFont="1" applyFill="1" applyBorder="1" applyAlignment="1">
      <alignment/>
    </xf>
    <xf numFmtId="1" fontId="8" fillId="3" borderId="1" xfId="0" applyNumberFormat="1" applyFont="1" applyFill="1" applyBorder="1" applyAlignment="1">
      <alignment/>
    </xf>
    <xf numFmtId="166" fontId="8" fillId="3" borderId="1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right"/>
    </xf>
    <xf numFmtId="0" fontId="6" fillId="3" borderId="19" xfId="0" applyFont="1" applyFill="1" applyBorder="1" applyAlignment="1">
      <alignment horizontal="center"/>
    </xf>
    <xf numFmtId="0" fontId="7" fillId="3" borderId="18" xfId="0" applyFont="1" applyFill="1" applyBorder="1" applyAlignment="1">
      <alignment/>
    </xf>
    <xf numFmtId="166" fontId="8" fillId="3" borderId="19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/>
    </xf>
    <xf numFmtId="0" fontId="8" fillId="3" borderId="20" xfId="0" applyFont="1" applyFill="1" applyBorder="1" applyAlignment="1">
      <alignment/>
    </xf>
    <xf numFmtId="2" fontId="8" fillId="3" borderId="21" xfId="0" applyNumberFormat="1" applyFont="1" applyFill="1" applyBorder="1" applyAlignment="1">
      <alignment horizontal="center"/>
    </xf>
    <xf numFmtId="166" fontId="8" fillId="3" borderId="22" xfId="0" applyNumberFormat="1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center"/>
    </xf>
    <xf numFmtId="2" fontId="8" fillId="3" borderId="2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166" fontId="8" fillId="3" borderId="19" xfId="0" applyNumberFormat="1" applyFont="1" applyFill="1" applyBorder="1" applyAlignment="1">
      <alignment/>
    </xf>
    <xf numFmtId="2" fontId="8" fillId="3" borderId="21" xfId="0" applyNumberFormat="1" applyFont="1" applyFill="1" applyBorder="1" applyAlignment="1">
      <alignment/>
    </xf>
    <xf numFmtId="166" fontId="8" fillId="3" borderId="22" xfId="0" applyNumberFormat="1" applyFont="1" applyFill="1" applyBorder="1" applyAlignment="1">
      <alignment/>
    </xf>
    <xf numFmtId="0" fontId="6" fillId="3" borderId="7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7</xdr:row>
      <xdr:rowOff>9525</xdr:rowOff>
    </xdr:from>
    <xdr:to>
      <xdr:col>6</xdr:col>
      <xdr:colOff>581025</xdr:colOff>
      <xdr:row>12</xdr:row>
      <xdr:rowOff>76200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5057775" y="1181100"/>
          <a:ext cx="2143125" cy="876300"/>
          <a:chOff x="432" y="1824"/>
          <a:chExt cx="1344" cy="537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rcRect l="15090" t="28352" r="17999" b="27412"/>
          <a:stretch>
            <a:fillRect/>
          </a:stretch>
        </xdr:blipFill>
        <xdr:spPr>
          <a:xfrm>
            <a:off x="672" y="1920"/>
            <a:ext cx="864" cy="441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5"/>
          <xdr:cNvGrpSpPr>
            <a:grpSpLocks noChangeAspect="1"/>
          </xdr:cNvGrpSpPr>
        </xdr:nvGrpSpPr>
        <xdr:grpSpPr>
          <a:xfrm>
            <a:off x="432" y="1968"/>
            <a:ext cx="1344" cy="288"/>
            <a:chOff x="576" y="1968"/>
            <a:chExt cx="1344" cy="288"/>
          </a:xfrm>
          <a:solidFill>
            <a:srgbClr val="FFFFFF"/>
          </a:solidFill>
        </xdr:grpSpPr>
      </xdr:grpSp>
      <xdr:sp>
        <xdr:nvSpPr>
          <xdr:cNvPr id="7" name="AutoShape 9"/>
          <xdr:cNvSpPr>
            <a:spLocks noChangeAspect="1"/>
          </xdr:cNvSpPr>
        </xdr:nvSpPr>
        <xdr:spPr>
          <a:xfrm flipH="1">
            <a:off x="1152" y="1968"/>
            <a:ext cx="96" cy="4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8</xdr:row>
      <xdr:rowOff>47625</xdr:rowOff>
    </xdr:from>
    <xdr:to>
      <xdr:col>9</xdr:col>
      <xdr:colOff>790575</xdr:colOff>
      <xdr:row>12</xdr:row>
      <xdr:rowOff>123825</xdr:rowOff>
    </xdr:to>
    <xdr:grpSp>
      <xdr:nvGrpSpPr>
        <xdr:cNvPr id="8" name="Group 49"/>
        <xdr:cNvGrpSpPr>
          <a:grpSpLocks/>
        </xdr:cNvGrpSpPr>
      </xdr:nvGrpSpPr>
      <xdr:grpSpPr>
        <a:xfrm>
          <a:off x="7848600" y="1381125"/>
          <a:ext cx="2505075" cy="723900"/>
          <a:chOff x="1072" y="186"/>
          <a:chExt cx="300" cy="75"/>
        </a:xfrm>
        <a:solidFill>
          <a:srgbClr val="FFFFFF"/>
        </a:solidFill>
      </xdr:grpSpPr>
      <xdr:pic>
        <xdr:nvPicPr>
          <xdr:cNvPr id="9" name="Picture 10"/>
          <xdr:cNvPicPr preferRelativeResize="1">
            <a:picLocks noChangeAspect="1"/>
          </xdr:cNvPicPr>
        </xdr:nvPicPr>
        <xdr:blipFill>
          <a:blip r:embed="rId2"/>
          <a:srcRect l="13636" t="29293" r="15818" b="30235"/>
          <a:stretch>
            <a:fillRect/>
          </a:stretch>
        </xdr:blipFill>
        <xdr:spPr>
          <a:xfrm>
            <a:off x="1116" y="186"/>
            <a:ext cx="207" cy="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AutoShape 14"/>
          <xdr:cNvSpPr>
            <a:spLocks/>
          </xdr:cNvSpPr>
        </xdr:nvSpPr>
        <xdr:spPr>
          <a:xfrm flipV="1">
            <a:off x="1203" y="215"/>
            <a:ext cx="0" cy="1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26</xdr:row>
      <xdr:rowOff>0</xdr:rowOff>
    </xdr:from>
    <xdr:to>
      <xdr:col>6</xdr:col>
      <xdr:colOff>657225</xdr:colOff>
      <xdr:row>31</xdr:row>
      <xdr:rowOff>28575</xdr:rowOff>
    </xdr:to>
    <xdr:grpSp>
      <xdr:nvGrpSpPr>
        <xdr:cNvPr id="14" name="Group 17"/>
        <xdr:cNvGrpSpPr>
          <a:grpSpLocks/>
        </xdr:cNvGrpSpPr>
      </xdr:nvGrpSpPr>
      <xdr:grpSpPr>
        <a:xfrm>
          <a:off x="5010150" y="4257675"/>
          <a:ext cx="2266950" cy="838200"/>
          <a:chOff x="432" y="2352"/>
          <a:chExt cx="1344" cy="528"/>
        </a:xfrm>
        <a:solidFill>
          <a:srgbClr val="FFFFFF"/>
        </a:solidFill>
      </xdr:grpSpPr>
      <xdr:pic>
        <xdr:nvPicPr>
          <xdr:cNvPr id="15" name="Picture 18"/>
          <xdr:cNvPicPr preferRelativeResize="1">
            <a:picLocks noChangeAspect="1"/>
          </xdr:cNvPicPr>
        </xdr:nvPicPr>
        <xdr:blipFill>
          <a:blip r:embed="rId3"/>
          <a:srcRect l="14363" t="31176" r="14363" b="32118"/>
          <a:stretch>
            <a:fillRect/>
          </a:stretch>
        </xdr:blipFill>
        <xdr:spPr>
          <a:xfrm>
            <a:off x="672" y="2536"/>
            <a:ext cx="864" cy="34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 19"/>
          <xdr:cNvGrpSpPr>
            <a:grpSpLocks/>
          </xdr:cNvGrpSpPr>
        </xdr:nvGrpSpPr>
        <xdr:grpSpPr>
          <a:xfrm>
            <a:off x="432" y="2544"/>
            <a:ext cx="1344" cy="288"/>
            <a:chOff x="576" y="1968"/>
            <a:chExt cx="1344" cy="288"/>
          </a:xfrm>
          <a:solidFill>
            <a:srgbClr val="FFFFFF"/>
          </a:solidFill>
        </xdr:grpSpPr>
      </xdr:grpSp>
      <xdr:sp>
        <xdr:nvSpPr>
          <xdr:cNvPr id="20" name="AutoShape 23"/>
          <xdr:cNvSpPr>
            <a:spLocks/>
          </xdr:cNvSpPr>
        </xdr:nvSpPr>
        <xdr:spPr>
          <a:xfrm flipH="1">
            <a:off x="1056" y="2496"/>
            <a:ext cx="48" cy="9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542925</xdr:colOff>
      <xdr:row>25</xdr:row>
      <xdr:rowOff>85725</xdr:rowOff>
    </xdr:from>
    <xdr:to>
      <xdr:col>9</xdr:col>
      <xdr:colOff>323850</xdr:colOff>
      <xdr:row>31</xdr:row>
      <xdr:rowOff>28575</xdr:rowOff>
    </xdr:to>
    <xdr:grpSp>
      <xdr:nvGrpSpPr>
        <xdr:cNvPr id="21" name="Group 48"/>
        <xdr:cNvGrpSpPr>
          <a:grpSpLocks/>
        </xdr:cNvGrpSpPr>
      </xdr:nvGrpSpPr>
      <xdr:grpSpPr>
        <a:xfrm>
          <a:off x="8143875" y="4181475"/>
          <a:ext cx="1743075" cy="914400"/>
          <a:chOff x="1049" y="484"/>
          <a:chExt cx="235" cy="125"/>
        </a:xfrm>
        <a:solidFill>
          <a:srgbClr val="FFFFFF"/>
        </a:solidFill>
      </xdr:grpSpPr>
      <xdr:pic>
        <xdr:nvPicPr>
          <xdr:cNvPr id="23" name="Picture 37"/>
          <xdr:cNvPicPr preferRelativeResize="1">
            <a:picLocks noChangeAspect="1"/>
          </xdr:cNvPicPr>
        </xdr:nvPicPr>
        <xdr:blipFill>
          <a:blip r:embed="rId4"/>
          <a:srcRect l="14363" t="31176" r="14363" b="31176"/>
          <a:stretch>
            <a:fillRect/>
          </a:stretch>
        </xdr:blipFill>
        <xdr:spPr>
          <a:xfrm>
            <a:off x="1100" y="524"/>
            <a:ext cx="184" cy="8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5" name="AutoShape 40"/>
          <xdr:cNvSpPr>
            <a:spLocks/>
          </xdr:cNvSpPr>
        </xdr:nvSpPr>
        <xdr:spPr>
          <a:xfrm flipV="1">
            <a:off x="1172" y="519"/>
            <a:ext cx="31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C7" sqref="C7"/>
    </sheetView>
  </sheetViews>
  <sheetFormatPr defaultColWidth="9.140625" defaultRowHeight="12.75"/>
  <cols>
    <col min="2" max="2" width="41.28125" style="1" customWidth="1"/>
    <col min="3" max="3" width="14.57421875" style="1" customWidth="1"/>
    <col min="4" max="4" width="4.8515625" style="1" customWidth="1"/>
    <col min="5" max="10" width="14.7109375" style="1" customWidth="1"/>
    <col min="11" max="41" width="9.140625" style="1" customWidth="1"/>
  </cols>
  <sheetData>
    <row r="1" ht="13.5" thickBot="1">
      <c r="A1" s="3"/>
    </row>
    <row r="2" spans="1:12" ht="13.5">
      <c r="A2" s="3"/>
      <c r="B2" s="26" t="s">
        <v>16</v>
      </c>
      <c r="C2" s="27"/>
      <c r="D2" s="3"/>
      <c r="K2" s="3"/>
      <c r="L2" s="3"/>
    </row>
    <row r="3" spans="1:12" ht="12.75">
      <c r="A3" s="3"/>
      <c r="B3" s="24" t="s">
        <v>17</v>
      </c>
      <c r="C3" s="25"/>
      <c r="D3" s="3"/>
      <c r="K3" s="3"/>
      <c r="L3" s="3"/>
    </row>
    <row r="4" spans="1:12" ht="12.75">
      <c r="A4" s="3"/>
      <c r="B4" s="24" t="s">
        <v>18</v>
      </c>
      <c r="C4" s="25"/>
      <c r="D4" s="3"/>
      <c r="K4" s="3"/>
      <c r="L4" s="3"/>
    </row>
    <row r="5" spans="1:12" ht="13.5" thickBot="1">
      <c r="A5" s="3"/>
      <c r="B5" s="28" t="s">
        <v>19</v>
      </c>
      <c r="C5" s="29"/>
      <c r="D5" s="3"/>
      <c r="K5" s="3"/>
      <c r="L5" s="3"/>
    </row>
    <row r="6" spans="1:12" ht="13.5" thickBot="1">
      <c r="A6" s="3"/>
      <c r="B6" s="8"/>
      <c r="C6" s="8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10" t="s">
        <v>0</v>
      </c>
      <c r="C7" s="9">
        <v>14</v>
      </c>
      <c r="D7" s="4"/>
      <c r="E7" s="30" t="s">
        <v>22</v>
      </c>
      <c r="F7" s="31"/>
      <c r="G7" s="32"/>
      <c r="H7" s="31" t="s">
        <v>23</v>
      </c>
      <c r="I7" s="31"/>
      <c r="J7" s="32"/>
      <c r="K7" s="3"/>
      <c r="L7" s="3"/>
    </row>
    <row r="8" spans="1:12" ht="12.75">
      <c r="A8" s="3"/>
      <c r="B8" s="10" t="s">
        <v>4</v>
      </c>
      <c r="C8" s="9">
        <v>8</v>
      </c>
      <c r="D8" s="4"/>
      <c r="E8" s="33"/>
      <c r="F8" s="21"/>
      <c r="G8" s="34"/>
      <c r="H8" s="21"/>
      <c r="I8" s="21"/>
      <c r="J8" s="34"/>
      <c r="K8" s="3"/>
      <c r="L8" s="3"/>
    </row>
    <row r="9" spans="1:12" ht="12.75">
      <c r="A9" s="3"/>
      <c r="B9" s="10" t="s">
        <v>7</v>
      </c>
      <c r="C9" s="9">
        <v>20</v>
      </c>
      <c r="D9" s="4"/>
      <c r="E9" s="35"/>
      <c r="F9" s="23"/>
      <c r="G9" s="36"/>
      <c r="H9" s="23"/>
      <c r="I9" s="23"/>
      <c r="J9" s="36"/>
      <c r="K9" s="3"/>
      <c r="L9" s="3"/>
    </row>
    <row r="10" spans="1:12" ht="12.75">
      <c r="A10" s="3"/>
      <c r="B10" s="10" t="s">
        <v>9</v>
      </c>
      <c r="C10" s="11">
        <f>D</f>
        <v>14</v>
      </c>
      <c r="D10" s="3"/>
      <c r="E10" s="35"/>
      <c r="F10" s="23"/>
      <c r="G10" s="36"/>
      <c r="H10" s="23"/>
      <c r="I10" s="23"/>
      <c r="J10" s="36"/>
      <c r="K10" s="3"/>
      <c r="L10" s="3"/>
    </row>
    <row r="11" spans="1:12" ht="12.75">
      <c r="A11" s="3"/>
      <c r="B11" s="10" t="s">
        <v>21</v>
      </c>
      <c r="C11" s="9">
        <v>0.5</v>
      </c>
      <c r="D11" s="3"/>
      <c r="E11" s="35"/>
      <c r="F11" s="23"/>
      <c r="G11" s="36"/>
      <c r="H11" s="23"/>
      <c r="I11" s="23"/>
      <c r="J11" s="36"/>
      <c r="K11" s="3"/>
      <c r="L11" s="3"/>
    </row>
    <row r="12" spans="1:12" ht="12.75">
      <c r="A12" s="3"/>
      <c r="B12" s="10" t="s">
        <v>11</v>
      </c>
      <c r="C12" s="12">
        <f>1+((C11/dd)^(-0.36-0.2*(D/dd)))/(5+0.12/(D/dd-1))</f>
        <v>2.3876357688805774</v>
      </c>
      <c r="D12" s="3"/>
      <c r="E12" s="35"/>
      <c r="F12" s="23"/>
      <c r="G12" s="36"/>
      <c r="H12" s="23"/>
      <c r="I12" s="23"/>
      <c r="J12" s="36"/>
      <c r="K12" s="3"/>
      <c r="L12" s="3"/>
    </row>
    <row r="13" spans="1:12" ht="12.75">
      <c r="A13" s="3"/>
      <c r="B13" s="10" t="s">
        <v>12</v>
      </c>
      <c r="C13" s="12">
        <f>1+((C11/dd)^(-0.511-0.34*(dd/(dd-2*C11)-1)))/(3+0.507/(dd/(dd-2*C11)-1)^0.42)</f>
        <v>2.1374973279857894</v>
      </c>
      <c r="D13" s="3"/>
      <c r="E13" s="37"/>
      <c r="F13" s="22"/>
      <c r="G13" s="38"/>
      <c r="H13" s="22"/>
      <c r="I13" s="22"/>
      <c r="J13" s="38"/>
      <c r="K13" s="3"/>
      <c r="L13" s="3"/>
    </row>
    <row r="14" spans="1:12" ht="12.75">
      <c r="A14" s="3"/>
      <c r="B14" s="10" t="s">
        <v>2</v>
      </c>
      <c r="C14" s="9">
        <v>50</v>
      </c>
      <c r="D14" s="3"/>
      <c r="E14" s="39" t="s">
        <v>5</v>
      </c>
      <c r="F14" s="17" t="s">
        <v>1</v>
      </c>
      <c r="G14" s="40" t="s">
        <v>20</v>
      </c>
      <c r="H14" s="18" t="s">
        <v>3</v>
      </c>
      <c r="I14" s="17" t="s">
        <v>1</v>
      </c>
      <c r="J14" s="40" t="s">
        <v>20</v>
      </c>
      <c r="K14" s="3"/>
      <c r="L14" s="3"/>
    </row>
    <row r="15" spans="1:12" ht="12.75">
      <c r="A15" s="3"/>
      <c r="B15" s="10" t="s">
        <v>8</v>
      </c>
      <c r="C15" s="13">
        <v>200000000000</v>
      </c>
      <c r="D15" s="3"/>
      <c r="E15" s="41">
        <v>0.1</v>
      </c>
      <c r="F15" s="19">
        <f aca="true" t="shared" si="0" ref="F15:F24">1+((E15/dd)^(-0.36-0.2*(D/dd)))/(5+0.12/(D/dd-1))</f>
        <v>5.350550249004773</v>
      </c>
      <c r="G15" s="42">
        <f aca="true" t="shared" si="1" ref="G15:G24">F15/(PI()*(dd/1000)^2/4)/1000000</f>
        <v>0.10644581504883516</v>
      </c>
      <c r="H15" s="47">
        <f aca="true" t="shared" si="2" ref="H15:H24">dd-2*E15</f>
        <v>7.8</v>
      </c>
      <c r="I15" s="19">
        <f aca="true" t="shared" si="3" ref="I15:I24">1+((E15/dd)^(-0.511-0.34*(dd/H15-1)))/(3+0.507/(dd/H15-1)^0.42)</f>
        <v>2.8186709868527364</v>
      </c>
      <c r="J15" s="42">
        <f>I15/(PI()*(H15/1000)^2/4)/1000000</f>
        <v>0.05898822097400708</v>
      </c>
      <c r="K15" s="3"/>
      <c r="L15" s="3"/>
    </row>
    <row r="16" spans="1:12" ht="12.75">
      <c r="A16" s="3"/>
      <c r="B16" s="10" t="s">
        <v>14</v>
      </c>
      <c r="C16" s="14">
        <f>PI()*dd^2/4</f>
        <v>50.26548245743669</v>
      </c>
      <c r="D16" s="3"/>
      <c r="E16" s="43">
        <f aca="true" t="shared" si="4" ref="E16:E24">E$15+E15</f>
        <v>0.2</v>
      </c>
      <c r="F16" s="19">
        <f t="shared" si="0"/>
        <v>3.6595789822782474</v>
      </c>
      <c r="G16" s="42">
        <f t="shared" si="1"/>
        <v>0.07280501058309885</v>
      </c>
      <c r="H16" s="47">
        <f t="shared" si="2"/>
        <v>7.6</v>
      </c>
      <c r="I16" s="19">
        <f t="shared" si="3"/>
        <v>2.4824449062600538</v>
      </c>
      <c r="J16" s="42">
        <f aca="true" t="shared" si="5" ref="J16:J24">I16/(PI()*(H16/1000)^2/4)/1000000</f>
        <v>0.05472207448539949</v>
      </c>
      <c r="K16" s="3"/>
      <c r="L16" s="3"/>
    </row>
    <row r="17" spans="1:12" ht="12.75">
      <c r="A17" s="3"/>
      <c r="B17" s="10" t="s">
        <v>14</v>
      </c>
      <c r="C17" s="14">
        <f>PI()*(dd-2*C11)^2/4</f>
        <v>38.48451000647496</v>
      </c>
      <c r="D17" s="3"/>
      <c r="E17" s="43">
        <f t="shared" si="4"/>
        <v>0.30000000000000004</v>
      </c>
      <c r="F17" s="19">
        <f t="shared" si="0"/>
        <v>2.994289020598214</v>
      </c>
      <c r="G17" s="42">
        <f t="shared" si="1"/>
        <v>0.05956948733424947</v>
      </c>
      <c r="H17" s="47">
        <f t="shared" si="2"/>
        <v>7.4</v>
      </c>
      <c r="I17" s="19">
        <f t="shared" si="3"/>
        <v>2.3152324854943895</v>
      </c>
      <c r="J17" s="42">
        <f t="shared" si="5"/>
        <v>0.05383209561334799</v>
      </c>
      <c r="K17" s="3"/>
      <c r="L17" s="3"/>
    </row>
    <row r="18" spans="1:12" ht="12.75">
      <c r="A18" s="3"/>
      <c r="B18" s="10" t="s">
        <v>13</v>
      </c>
      <c r="C18" s="15">
        <f>C9*C12/(C16/1000^2)/1000000</f>
        <v>0.9500100873009052</v>
      </c>
      <c r="D18" s="3"/>
      <c r="E18" s="43">
        <f t="shared" si="4"/>
        <v>0.4</v>
      </c>
      <c r="F18" s="19">
        <f t="shared" si="0"/>
        <v>2.6258541927183328</v>
      </c>
      <c r="G18" s="42">
        <f t="shared" si="1"/>
        <v>0.052239709326212636</v>
      </c>
      <c r="H18" s="47">
        <f t="shared" si="2"/>
        <v>7.2</v>
      </c>
      <c r="I18" s="19">
        <f t="shared" si="3"/>
        <v>2.2104777582063573</v>
      </c>
      <c r="J18" s="42">
        <f t="shared" si="5"/>
        <v>0.05429142929216562</v>
      </c>
      <c r="K18" s="3"/>
      <c r="L18" s="3"/>
    </row>
    <row r="19" spans="1:12" ht="12.75">
      <c r="A19" s="3"/>
      <c r="B19" s="10" t="s">
        <v>15</v>
      </c>
      <c r="C19" s="15">
        <f>C9*C13/(C17/1000^2)/1000000</f>
        <v>1.1108351529621443</v>
      </c>
      <c r="D19" s="3"/>
      <c r="E19" s="43">
        <f t="shared" si="4"/>
        <v>0.5</v>
      </c>
      <c r="F19" s="19">
        <f t="shared" si="0"/>
        <v>2.3876357688805774</v>
      </c>
      <c r="G19" s="42">
        <f t="shared" si="1"/>
        <v>0.047500504365045264</v>
      </c>
      <c r="H19" s="47">
        <f t="shared" si="2"/>
        <v>7</v>
      </c>
      <c r="I19" s="19">
        <f t="shared" si="3"/>
        <v>2.1374973279857894</v>
      </c>
      <c r="J19" s="42">
        <f t="shared" si="5"/>
        <v>0.055541757648107204</v>
      </c>
      <c r="K19" s="3"/>
      <c r="L19" s="3"/>
    </row>
    <row r="20" spans="1:12" ht="12.75">
      <c r="A20" s="3"/>
      <c r="B20" s="10" t="s">
        <v>10</v>
      </c>
      <c r="C20" s="15">
        <f>C9*(C14/1000)/(C16/1000000*C15)*1000000</f>
        <v>0.09947183943243458</v>
      </c>
      <c r="D20" s="3"/>
      <c r="E20" s="43">
        <f t="shared" si="4"/>
        <v>0.6</v>
      </c>
      <c r="F20" s="19">
        <f t="shared" si="0"/>
        <v>2.2191490409712222</v>
      </c>
      <c r="G20" s="42">
        <f t="shared" si="1"/>
        <v>0.04414856741602612</v>
      </c>
      <c r="H20" s="47">
        <f t="shared" si="2"/>
        <v>6.8</v>
      </c>
      <c r="I20" s="19">
        <f t="shared" si="3"/>
        <v>2.08349999184093</v>
      </c>
      <c r="J20" s="42">
        <f t="shared" si="5"/>
        <v>0.057370125023080906</v>
      </c>
      <c r="K20" s="3"/>
      <c r="L20" s="3"/>
    </row>
    <row r="21" spans="1:12" ht="12.75">
      <c r="A21" s="3"/>
      <c r="B21" s="16"/>
      <c r="C21" s="5"/>
      <c r="D21" s="3"/>
      <c r="E21" s="43">
        <f t="shared" si="4"/>
        <v>0.7</v>
      </c>
      <c r="F21" s="19">
        <f t="shared" si="0"/>
        <v>2.0927594747675684</v>
      </c>
      <c r="G21" s="42">
        <f t="shared" si="1"/>
        <v>0.041634126888957144</v>
      </c>
      <c r="H21" s="47">
        <f t="shared" si="2"/>
        <v>6.6</v>
      </c>
      <c r="I21" s="19">
        <f t="shared" si="3"/>
        <v>2.0420417977917134</v>
      </c>
      <c r="J21" s="42">
        <f t="shared" si="5"/>
        <v>0.05968797908518124</v>
      </c>
      <c r="K21" s="3"/>
      <c r="L21" s="3"/>
    </row>
    <row r="22" spans="1:12" ht="12.75">
      <c r="A22" s="3"/>
      <c r="B22" s="3"/>
      <c r="C22" s="3"/>
      <c r="D22" s="3"/>
      <c r="E22" s="43">
        <f t="shared" si="4"/>
        <v>0.7999999999999999</v>
      </c>
      <c r="F22" s="19">
        <f t="shared" si="0"/>
        <v>1.9939174108359783</v>
      </c>
      <c r="G22" s="42">
        <f t="shared" si="1"/>
        <v>0.03966772650644243</v>
      </c>
      <c r="H22" s="47">
        <f t="shared" si="2"/>
        <v>6.4</v>
      </c>
      <c r="I22" s="19">
        <f t="shared" si="3"/>
        <v>2.009473339424479</v>
      </c>
      <c r="J22" s="42">
        <f t="shared" si="5"/>
        <v>0.06246437792593435</v>
      </c>
      <c r="K22" s="3"/>
      <c r="L22" s="3"/>
    </row>
    <row r="23" spans="1:12" ht="12.75">
      <c r="A23" s="3"/>
      <c r="B23" s="3"/>
      <c r="C23" s="3"/>
      <c r="D23" s="3"/>
      <c r="E23" s="43">
        <f t="shared" si="4"/>
        <v>0.8999999999999999</v>
      </c>
      <c r="F23" s="19">
        <f t="shared" si="0"/>
        <v>1.9141806139553048</v>
      </c>
      <c r="G23" s="42">
        <f t="shared" si="1"/>
        <v>0.03808141333520823</v>
      </c>
      <c r="H23" s="47">
        <f t="shared" si="2"/>
        <v>6.2</v>
      </c>
      <c r="I23" s="19">
        <f t="shared" si="3"/>
        <v>1.983558431369133</v>
      </c>
      <c r="J23" s="42">
        <f t="shared" si="5"/>
        <v>0.06570096342643156</v>
      </c>
      <c r="K23" s="3"/>
      <c r="L23" s="3"/>
    </row>
    <row r="24" spans="1:12" ht="13.5" thickBot="1">
      <c r="A24" s="3"/>
      <c r="B24" s="3"/>
      <c r="C24" s="3"/>
      <c r="D24" s="3"/>
      <c r="E24" s="44">
        <f t="shared" si="4"/>
        <v>0.9999999999999999</v>
      </c>
      <c r="F24" s="45">
        <f t="shared" si="0"/>
        <v>1.848289690899798</v>
      </c>
      <c r="G24" s="46">
        <f t="shared" si="1"/>
        <v>0.03677055507156178</v>
      </c>
      <c r="H24" s="48">
        <f t="shared" si="2"/>
        <v>6</v>
      </c>
      <c r="I24" s="45">
        <f t="shared" si="3"/>
        <v>1.9628496570548462</v>
      </c>
      <c r="J24" s="46">
        <f t="shared" si="5"/>
        <v>0.06942160565922452</v>
      </c>
      <c r="K24" s="3"/>
      <c r="L24" s="3"/>
    </row>
    <row r="25" spans="1:12" ht="12.75">
      <c r="A25" s="3"/>
      <c r="B25" s="3"/>
      <c r="C25" s="3"/>
      <c r="D25" s="4"/>
      <c r="E25" s="49" t="s">
        <v>24</v>
      </c>
      <c r="F25" s="50"/>
      <c r="G25" s="51"/>
      <c r="H25" s="56" t="s">
        <v>25</v>
      </c>
      <c r="I25" s="57"/>
      <c r="J25" s="58"/>
      <c r="K25" s="3"/>
      <c r="L25" s="3"/>
    </row>
    <row r="26" spans="1:12" ht="12.75">
      <c r="A26" s="3"/>
      <c r="B26" s="3"/>
      <c r="C26" s="3"/>
      <c r="D26" s="5"/>
      <c r="E26" s="37"/>
      <c r="F26" s="22"/>
      <c r="G26" s="38"/>
      <c r="H26" s="59"/>
      <c r="I26" s="20"/>
      <c r="J26" s="60"/>
      <c r="K26" s="3"/>
      <c r="L26" s="3"/>
    </row>
    <row r="27" spans="1:12" ht="12.75">
      <c r="A27" s="3"/>
      <c r="B27" s="3"/>
      <c r="C27" s="3"/>
      <c r="D27" s="4"/>
      <c r="E27" s="33"/>
      <c r="F27" s="21"/>
      <c r="G27" s="34"/>
      <c r="H27" s="33"/>
      <c r="I27" s="21"/>
      <c r="J27" s="34"/>
      <c r="K27" s="3"/>
      <c r="L27" s="3"/>
    </row>
    <row r="28" spans="1:12" ht="12.75">
      <c r="A28" s="3"/>
      <c r="B28" s="3"/>
      <c r="C28" s="3"/>
      <c r="D28" s="4"/>
      <c r="E28" s="35"/>
      <c r="F28" s="23"/>
      <c r="G28" s="36"/>
      <c r="H28" s="35"/>
      <c r="I28" s="23"/>
      <c r="J28" s="36"/>
      <c r="K28" s="3"/>
      <c r="L28" s="3"/>
    </row>
    <row r="29" spans="1:12" ht="12.75">
      <c r="A29" s="3"/>
      <c r="B29" s="3"/>
      <c r="C29" s="3"/>
      <c r="D29" s="4"/>
      <c r="E29" s="35"/>
      <c r="F29" s="23"/>
      <c r="G29" s="36"/>
      <c r="H29" s="35"/>
      <c r="I29" s="23"/>
      <c r="J29" s="36"/>
      <c r="K29" s="3"/>
      <c r="L29" s="3"/>
    </row>
    <row r="30" spans="1:12" ht="12.75">
      <c r="A30" s="3"/>
      <c r="B30" s="3"/>
      <c r="C30" s="3"/>
      <c r="D30" s="4"/>
      <c r="E30" s="35"/>
      <c r="F30" s="23"/>
      <c r="G30" s="36"/>
      <c r="H30" s="35"/>
      <c r="I30" s="23"/>
      <c r="J30" s="36"/>
      <c r="K30" s="3"/>
      <c r="L30" s="3"/>
    </row>
    <row r="31" spans="1:12" ht="12.75">
      <c r="A31" s="3"/>
      <c r="B31" s="3"/>
      <c r="C31" s="3"/>
      <c r="D31" s="4"/>
      <c r="E31" s="35"/>
      <c r="F31" s="23"/>
      <c r="G31" s="36"/>
      <c r="H31" s="35"/>
      <c r="I31" s="23"/>
      <c r="J31" s="36"/>
      <c r="K31" s="3"/>
      <c r="L31" s="3"/>
    </row>
    <row r="32" spans="1:12" ht="12.75">
      <c r="A32" s="3"/>
      <c r="B32" s="3"/>
      <c r="C32" s="3"/>
      <c r="D32" s="4"/>
      <c r="E32" s="37"/>
      <c r="F32" s="22"/>
      <c r="G32" s="38"/>
      <c r="H32" s="37"/>
      <c r="I32" s="22"/>
      <c r="J32" s="38"/>
      <c r="K32" s="3"/>
      <c r="L32" s="3"/>
    </row>
    <row r="33" spans="1:12" ht="12.75">
      <c r="A33" s="3"/>
      <c r="B33" s="3"/>
      <c r="C33" s="3"/>
      <c r="D33" s="4"/>
      <c r="E33" s="52" t="s">
        <v>6</v>
      </c>
      <c r="F33" s="17" t="s">
        <v>1</v>
      </c>
      <c r="G33" s="40" t="s">
        <v>20</v>
      </c>
      <c r="H33" s="52" t="s">
        <v>5</v>
      </c>
      <c r="I33" s="17" t="s">
        <v>1</v>
      </c>
      <c r="J33" s="40" t="s">
        <v>20</v>
      </c>
      <c r="K33" s="3"/>
      <c r="L33" s="3"/>
    </row>
    <row r="34" spans="1:12" ht="13.5" thickBot="1">
      <c r="A34" s="3"/>
      <c r="B34" s="3"/>
      <c r="C34" s="3"/>
      <c r="D34" s="4"/>
      <c r="E34" s="43">
        <v>1</v>
      </c>
      <c r="F34" s="12">
        <f aca="true" t="shared" si="6" ref="F34:F39">1+0.65/(E34/D)^0.275</f>
        <v>2.343069746501314</v>
      </c>
      <c r="G34" s="53">
        <f aca="true" t="shared" si="7" ref="G34:G39">F34/(PI()*(D/1000)^2/4-(E34/1000)*(D/1000))/1000000</f>
        <v>0.01674362272093889</v>
      </c>
      <c r="H34" s="44">
        <v>1</v>
      </c>
      <c r="I34" s="54">
        <v>1.5</v>
      </c>
      <c r="J34" s="46">
        <f>I34/(PI()*(D/1000)^2/4-D/(4*1000)*D/(8*1000))/1000000</f>
        <v>0.010147954468274038</v>
      </c>
      <c r="K34" s="3"/>
      <c r="L34" s="3"/>
    </row>
    <row r="35" spans="1:12" ht="12.75">
      <c r="A35" s="3"/>
      <c r="B35" s="3"/>
      <c r="C35" s="3"/>
      <c r="D35" s="4"/>
      <c r="E35" s="43">
        <f>E34+E$34</f>
        <v>2</v>
      </c>
      <c r="F35" s="12">
        <f t="shared" si="6"/>
        <v>2.1099804192993075</v>
      </c>
      <c r="G35" s="53">
        <f t="shared" si="7"/>
        <v>0.016754115109822082</v>
      </c>
      <c r="H35" s="6"/>
      <c r="I35" s="6"/>
      <c r="J35" s="6"/>
      <c r="K35" s="3"/>
      <c r="L35" s="3"/>
    </row>
    <row r="36" spans="1:12" ht="12.75">
      <c r="A36" s="3"/>
      <c r="B36" s="3"/>
      <c r="C36" s="3"/>
      <c r="D36" s="7"/>
      <c r="E36" s="43">
        <f>E35+E$34</f>
        <v>3</v>
      </c>
      <c r="F36" s="12">
        <f t="shared" si="6"/>
        <v>1.9928650456806003</v>
      </c>
      <c r="G36" s="53">
        <f t="shared" si="7"/>
        <v>0.017803286936411405</v>
      </c>
      <c r="H36" s="6"/>
      <c r="I36" s="6"/>
      <c r="J36" s="6"/>
      <c r="K36" s="3"/>
      <c r="L36" s="3"/>
    </row>
    <row r="37" spans="1:12" ht="12.75">
      <c r="A37" s="3"/>
      <c r="B37" s="3"/>
      <c r="C37" s="3"/>
      <c r="D37" s="7"/>
      <c r="E37" s="43">
        <f>E36+E$34</f>
        <v>4</v>
      </c>
      <c r="F37" s="12">
        <f t="shared" si="6"/>
        <v>1.9173436706748577</v>
      </c>
      <c r="G37" s="53">
        <f t="shared" si="7"/>
        <v>0.019577108855433626</v>
      </c>
      <c r="H37" s="6"/>
      <c r="I37" s="6"/>
      <c r="J37" s="6"/>
      <c r="K37" s="3"/>
      <c r="L37" s="3"/>
    </row>
    <row r="38" spans="1:10" ht="12.75">
      <c r="A38" s="3"/>
      <c r="D38" s="2"/>
      <c r="E38" s="43">
        <f>E37+E$34</f>
        <v>5</v>
      </c>
      <c r="F38" s="12">
        <f t="shared" si="6"/>
        <v>1.862743737006777</v>
      </c>
      <c r="G38" s="53">
        <f t="shared" si="7"/>
        <v>0.022191889832452717</v>
      </c>
      <c r="H38" s="6"/>
      <c r="I38" s="6"/>
      <c r="J38" s="6"/>
    </row>
    <row r="39" spans="5:10" ht="13.5" thickBot="1">
      <c r="E39" s="44">
        <f>E38+E$34</f>
        <v>6</v>
      </c>
      <c r="F39" s="54">
        <f t="shared" si="6"/>
        <v>1.820553632886928</v>
      </c>
      <c r="G39" s="55">
        <f t="shared" si="7"/>
        <v>0.02603095014119254</v>
      </c>
      <c r="H39" s="6"/>
      <c r="I39" s="6"/>
      <c r="J39" s="6"/>
    </row>
    <row r="40" spans="5:10" ht="12.75">
      <c r="E40" s="3"/>
      <c r="F40" s="3"/>
      <c r="G40" s="3"/>
      <c r="H40" s="3"/>
      <c r="I40" s="3"/>
      <c r="J40" s="3"/>
    </row>
    <row r="41" spans="5:10" ht="12.75">
      <c r="E41" s="3"/>
      <c r="F41" s="3"/>
      <c r="G41" s="3"/>
      <c r="H41" s="3"/>
      <c r="I41" s="3"/>
      <c r="J41" s="3"/>
    </row>
  </sheetData>
  <mergeCells count="12">
    <mergeCell ref="E27:G32"/>
    <mergeCell ref="H27:J32"/>
    <mergeCell ref="B4:C4"/>
    <mergeCell ref="B2:C2"/>
    <mergeCell ref="B3:C3"/>
    <mergeCell ref="B5:C5"/>
    <mergeCell ref="H25:J26"/>
    <mergeCell ref="E25:G26"/>
    <mergeCell ref="E8:G13"/>
    <mergeCell ref="E7:G7"/>
    <mergeCell ref="H7:J7"/>
    <mergeCell ref="H8:J1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Simon Nolet</cp:lastModifiedBy>
  <dcterms:created xsi:type="dcterms:W3CDTF">2001-01-21T22:59:27Z</dcterms:created>
  <dcterms:modified xsi:type="dcterms:W3CDTF">2005-01-05T21:51:46Z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