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a">'Sheet1'!$B$9</definedName>
    <definedName name="b">'Sheet1'!$B$10</definedName>
    <definedName name="c_1">'Sheet1'!$B$40</definedName>
    <definedName name="c_2">'Sheet1'!$B$55</definedName>
    <definedName name="defl">'Sheet1'!$B$16</definedName>
    <definedName name="E">'Sheet1'!$B$6</definedName>
    <definedName name="F">'Sheet1'!$B$5</definedName>
    <definedName name="Ioc">'Sheet1'!$B$12</definedName>
    <definedName name="L">'Sheet1'!$B$8</definedName>
    <definedName name="lnaml">'Sheet1'!$B$32</definedName>
    <definedName name="M">'Sheet1'!$B$13</definedName>
    <definedName name="maxs">'Sheet1'!$B$14</definedName>
    <definedName name="ms">'Sheet1'!$B$11</definedName>
    <definedName name="_xlnm.Print_Area" localSheetId="0">'Sheet1'!$A$4:$C$16</definedName>
    <definedName name="t">'Sheet1'!$B$7</definedName>
  </definedNames>
  <calcPr fullCalcOnLoad="1"/>
</workbook>
</file>

<file path=xl/sharedStrings.xml><?xml version="1.0" encoding="utf-8"?>
<sst xmlns="http://schemas.openxmlformats.org/spreadsheetml/2006/main" count="44" uniqueCount="38">
  <si>
    <t>term1</t>
  </si>
  <si>
    <t>term2</t>
  </si>
  <si>
    <t>term3</t>
  </si>
  <si>
    <t>term4</t>
  </si>
  <si>
    <t>term5</t>
  </si>
  <si>
    <t>term6</t>
  </si>
  <si>
    <t>term7</t>
  </si>
  <si>
    <t>term8</t>
  </si>
  <si>
    <t>term9</t>
  </si>
  <si>
    <t>term10</t>
  </si>
  <si>
    <t>sum</t>
  </si>
  <si>
    <t>Slope terms</t>
  </si>
  <si>
    <t>Deflection terms</t>
  </si>
  <si>
    <t>c_1</t>
  </si>
  <si>
    <t>c_2</t>
  </si>
  <si>
    <t>deflection</t>
  </si>
  <si>
    <t>terma</t>
  </si>
  <si>
    <t>lnaml</t>
  </si>
  <si>
    <t>By integrating singularity</t>
  </si>
  <si>
    <t>Last modified 8/28/03 by Alex Slocum</t>
  </si>
  <si>
    <t>Length, L (mm)</t>
  </si>
  <si>
    <t>Thickness, t (mm)</t>
  </si>
  <si>
    <t>Modulus, E (N/mm^2)</t>
  </si>
  <si>
    <t>Width at tip, a (mm)</t>
  </si>
  <si>
    <t>Width at base, b (mm)</t>
  </si>
  <si>
    <t>I/c max, Ioc (mm^3)</t>
  </si>
  <si>
    <t>Moment, M (N-mm)</t>
  </si>
  <si>
    <t>Max strain (%)</t>
  </si>
  <si>
    <t>Max stress, maxs (N/mm^2)</t>
  </si>
  <si>
    <t>Spring constant, k (N/mm)</t>
  </si>
  <si>
    <r>
      <t xml:space="preserve">Enters numbers in </t>
    </r>
    <r>
      <rPr>
        <b/>
        <sz val="12"/>
        <rFont val="Times New Roman"/>
        <family val="1"/>
      </rPr>
      <t>BOLD,</t>
    </r>
    <r>
      <rPr>
        <sz val="12"/>
        <rFont val="Times New Roman"/>
        <family val="1"/>
      </rPr>
      <t xml:space="preserve"> Results in </t>
    </r>
    <r>
      <rPr>
        <b/>
        <sz val="12"/>
        <color indexed="10"/>
        <rFont val="Times New Roman"/>
        <family val="1"/>
      </rPr>
      <t>RED</t>
    </r>
  </si>
  <si>
    <t>Force, F (N, grams)</t>
  </si>
  <si>
    <t>Comparative straight beam defl</t>
  </si>
  <si>
    <t>Tapered_width_leaf_spring.xls</t>
  </si>
  <si>
    <t>To determine stress, deflection, &amp; spring constant of a constant-thickness tapered-width beam</t>
  </si>
  <si>
    <t>resulting slope, ms</t>
  </si>
  <si>
    <t>deflection at end, defl (mm)</t>
  </si>
  <si>
    <t>tapered/straight beam deflection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</si>
</sst>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E+00"/>
    <numFmt numFmtId="174" formatCode="0.000E+00"/>
    <numFmt numFmtId="175" formatCode="0.0%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1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15" applyNumberFormat="1" applyFont="1" applyBorder="1" applyAlignment="1">
      <alignment/>
    </xf>
    <xf numFmtId="10" fontId="3" fillId="0" borderId="1" xfId="21" applyNumberFormat="1" applyFont="1" applyBorder="1" applyAlignment="1">
      <alignment/>
    </xf>
    <xf numFmtId="2" fontId="3" fillId="0" borderId="1" xfId="21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1" fontId="3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H3" sqref="H3"/>
    </sheetView>
  </sheetViews>
  <sheetFormatPr defaultColWidth="9.140625" defaultRowHeight="12.75"/>
  <cols>
    <col min="1" max="1" width="36.28125" style="1" customWidth="1"/>
    <col min="2" max="2" width="11.00390625" style="1" customWidth="1"/>
    <col min="3" max="3" width="5.28125" style="1" customWidth="1"/>
    <col min="4" max="4" width="9.140625" style="3" customWidth="1"/>
    <col min="5" max="5" width="16.140625" style="3" bestFit="1" customWidth="1"/>
    <col min="6" max="16384" width="9.140625" style="3" customWidth="1"/>
  </cols>
  <sheetData>
    <row r="1" spans="1:5" ht="15.75">
      <c r="A1" s="15" t="s">
        <v>33</v>
      </c>
      <c r="B1" s="15"/>
      <c r="C1" s="15"/>
      <c r="D1" s="2"/>
      <c r="E1" s="2"/>
    </row>
    <row r="2" spans="1:5" ht="31.5" customHeight="1">
      <c r="A2" s="20" t="s">
        <v>34</v>
      </c>
      <c r="B2" s="21"/>
      <c r="C2" s="22"/>
      <c r="D2" s="2"/>
      <c r="E2" s="2"/>
    </row>
    <row r="3" spans="1:5" ht="15.75">
      <c r="A3" s="14" t="s">
        <v>19</v>
      </c>
      <c r="B3" s="14"/>
      <c r="C3" s="14"/>
      <c r="D3" s="2"/>
      <c r="E3" s="2"/>
    </row>
    <row r="4" spans="1:5" ht="16.5" thickBot="1">
      <c r="A4" s="19" t="s">
        <v>30</v>
      </c>
      <c r="B4" s="19"/>
      <c r="C4" s="19"/>
      <c r="D4" s="2"/>
      <c r="E4" s="2"/>
    </row>
    <row r="5" spans="1:3" ht="15.75">
      <c r="A5" s="16" t="s">
        <v>31</v>
      </c>
      <c r="B5" s="17">
        <v>0.05</v>
      </c>
      <c r="C5" s="18">
        <f>F*1000/9.8</f>
        <v>5.1020408163265305</v>
      </c>
    </row>
    <row r="6" spans="1:3" ht="15.75">
      <c r="A6" s="4" t="s">
        <v>22</v>
      </c>
      <c r="B6" s="6">
        <v>150000</v>
      </c>
      <c r="C6" s="4"/>
    </row>
    <row r="7" spans="1:3" ht="15.75">
      <c r="A7" s="4" t="s">
        <v>21</v>
      </c>
      <c r="B7" s="7">
        <f>0.03</f>
        <v>0.03</v>
      </c>
      <c r="C7" s="4"/>
    </row>
    <row r="8" spans="1:3" ht="15.75">
      <c r="A8" s="4" t="s">
        <v>20</v>
      </c>
      <c r="B8" s="5">
        <v>0.5</v>
      </c>
      <c r="C8" s="4"/>
    </row>
    <row r="9" spans="1:3" ht="15.75">
      <c r="A9" s="4" t="s">
        <v>23</v>
      </c>
      <c r="B9" s="7">
        <v>0.05</v>
      </c>
      <c r="C9" s="4"/>
    </row>
    <row r="10" spans="1:3" ht="15.75">
      <c r="A10" s="4" t="s">
        <v>24</v>
      </c>
      <c r="B10" s="7">
        <v>0.2</v>
      </c>
      <c r="C10" s="4"/>
    </row>
    <row r="11" spans="1:3" ht="15.75">
      <c r="A11" s="4" t="s">
        <v>35</v>
      </c>
      <c r="B11" s="8">
        <f>(b-a)/L</f>
        <v>0.30000000000000004</v>
      </c>
      <c r="C11" s="4"/>
    </row>
    <row r="12" spans="1:3" ht="15.75">
      <c r="A12" s="4" t="s">
        <v>25</v>
      </c>
      <c r="B12" s="9">
        <f>b*t^2/6</f>
        <v>3E-05</v>
      </c>
      <c r="C12" s="4"/>
    </row>
    <row r="13" spans="1:3" ht="15.75">
      <c r="A13" s="4" t="s">
        <v>26</v>
      </c>
      <c r="B13" s="10">
        <f>F*L</f>
        <v>0.025</v>
      </c>
      <c r="C13" s="4"/>
    </row>
    <row r="14" spans="1:3" ht="15.75">
      <c r="A14" s="4" t="s">
        <v>28</v>
      </c>
      <c r="B14" s="11">
        <f>M/Ioc</f>
        <v>833.3333333333334</v>
      </c>
      <c r="C14" s="4"/>
    </row>
    <row r="15" spans="1:3" ht="15.75">
      <c r="A15" s="4" t="s">
        <v>27</v>
      </c>
      <c r="B15" s="12">
        <f>maxs/E</f>
        <v>0.005555555555555556</v>
      </c>
      <c r="C15" s="4"/>
    </row>
    <row r="16" spans="1:3" ht="15.75">
      <c r="A16" s="4" t="s">
        <v>36</v>
      </c>
      <c r="B16" s="8">
        <f>((6*F)/(E*t^3))*(-2*L*a*ms+L^2*ms^2+2*a^2*LN(1+ms*L/a))/ms^3</f>
        <v>0.039592515241699454</v>
      </c>
      <c r="C16" s="4"/>
    </row>
    <row r="17" spans="1:3" ht="15.75">
      <c r="A17" s="4" t="s">
        <v>29</v>
      </c>
      <c r="B17" s="8">
        <f>F/defl</f>
        <v>1.2628649555292517</v>
      </c>
      <c r="C17" s="4"/>
    </row>
    <row r="18" spans="1:3" ht="15.75">
      <c r="A18" s="4" t="s">
        <v>32</v>
      </c>
      <c r="B18" s="8">
        <f>(F*L^3)/(3*E*(b*t^3/12))</f>
        <v>0.030864197530864203</v>
      </c>
      <c r="C18" s="4"/>
    </row>
    <row r="19" spans="1:3" ht="15.75">
      <c r="A19" s="4" t="s">
        <v>37</v>
      </c>
      <c r="B19" s="13">
        <f>defl/B18</f>
        <v>1.282797493831062</v>
      </c>
      <c r="C19" s="4"/>
    </row>
    <row r="30" ht="15.75">
      <c r="A30" s="1" t="s">
        <v>18</v>
      </c>
    </row>
    <row r="31" spans="1:2" ht="15.75">
      <c r="A31" s="1" t="s">
        <v>16</v>
      </c>
      <c r="B31" s="1">
        <f>12*F/(t^3*E)</f>
        <v>0.14814814814814817</v>
      </c>
    </row>
    <row r="32" spans="1:2" ht="15.75">
      <c r="A32" s="1" t="s">
        <v>17</v>
      </c>
      <c r="B32" s="1">
        <f>LN(a+M*L)</f>
        <v>-2.772588722239781</v>
      </c>
    </row>
    <row r="33" ht="15.75">
      <c r="A33" s="1" t="s">
        <v>11</v>
      </c>
    </row>
    <row r="34" spans="1:2" ht="15.75">
      <c r="A34" s="1" t="s">
        <v>0</v>
      </c>
      <c r="B34" s="1">
        <f>L^2/(2*M)</f>
        <v>5</v>
      </c>
    </row>
    <row r="35" spans="1:2" ht="15.75">
      <c r="A35" s="1" t="s">
        <v>1</v>
      </c>
      <c r="B35" s="1">
        <f>-(a^2*lnaml/M^3)</f>
        <v>443.61419555836494</v>
      </c>
    </row>
    <row r="36" spans="1:2" ht="15.75">
      <c r="A36" s="1" t="s">
        <v>2</v>
      </c>
      <c r="B36" s="1">
        <f>-(a*lnaml*L/(M^2))</f>
        <v>110.90354888959122</v>
      </c>
    </row>
    <row r="37" spans="1:2" ht="15.75">
      <c r="A37" s="1" t="s">
        <v>3</v>
      </c>
      <c r="B37" s="1">
        <f>a^2/M^3</f>
        <v>160</v>
      </c>
    </row>
    <row r="38" spans="1:2" ht="15.75">
      <c r="A38" s="1" t="s">
        <v>4</v>
      </c>
      <c r="B38" s="1">
        <f>a*L/M^2</f>
        <v>39.99999999999999</v>
      </c>
    </row>
    <row r="39" spans="1:2" ht="15.75">
      <c r="A39" s="1" t="s">
        <v>10</v>
      </c>
      <c r="B39" s="1">
        <f>SUM(B34:B38)</f>
        <v>759.5177444479561</v>
      </c>
    </row>
    <row r="40" spans="1:2" ht="15.75">
      <c r="A40" s="1" t="s">
        <v>13</v>
      </c>
      <c r="B40" s="1">
        <f>-B39</f>
        <v>-759.5177444479561</v>
      </c>
    </row>
    <row r="43" ht="15.75">
      <c r="A43" s="1" t="s">
        <v>12</v>
      </c>
    </row>
    <row r="44" spans="1:2" ht="15.75">
      <c r="A44" s="1" t="s">
        <v>0</v>
      </c>
      <c r="B44" s="1">
        <f>L^4/(24*M)</f>
        <v>0.10416666666666666</v>
      </c>
    </row>
    <row r="45" spans="1:2" ht="15.75">
      <c r="A45" s="1" t="s">
        <v>1</v>
      </c>
      <c r="B45" s="1">
        <f>-(a^4*lnaml)/(6*M^5)</f>
        <v>295.74279703890994</v>
      </c>
    </row>
    <row r="46" spans="1:2" ht="15.75">
      <c r="A46" s="1" t="s">
        <v>2</v>
      </c>
      <c r="B46" s="1">
        <f>-(a^3*lnaml*L)/(2*M^4)</f>
        <v>221.80709777918244</v>
      </c>
    </row>
    <row r="47" spans="1:2" ht="15.75">
      <c r="A47" s="1" t="s">
        <v>3</v>
      </c>
      <c r="B47" s="1">
        <f>a^4/(18*M^5)</f>
        <v>35.55555555555555</v>
      </c>
    </row>
    <row r="48" spans="1:2" ht="15.75">
      <c r="A48" s="1" t="s">
        <v>4</v>
      </c>
      <c r="B48" s="1">
        <f>(5*a^3*L)/(12*M^4)</f>
        <v>66.66666666666664</v>
      </c>
    </row>
    <row r="49" spans="1:2" ht="15.75">
      <c r="A49" s="1" t="s">
        <v>5</v>
      </c>
      <c r="B49" s="1">
        <f>-(a^2*lnaml*L^2)/(2*M^3)</f>
        <v>55.45177444479562</v>
      </c>
    </row>
    <row r="50" spans="1:2" ht="15.75">
      <c r="A50" s="1" t="s">
        <v>6</v>
      </c>
      <c r="B50" s="1">
        <f>(11*a^2*L^2)/(12*(M^3))</f>
        <v>36.66666666666666</v>
      </c>
    </row>
    <row r="51" spans="1:2" ht="15.75">
      <c r="A51" s="1" t="s">
        <v>7</v>
      </c>
      <c r="B51" s="1">
        <f>-(a*lnaml*L^3)/(6*M^2)</f>
        <v>4.620981203732968</v>
      </c>
    </row>
    <row r="52" spans="1:2" ht="15.75">
      <c r="A52" s="1" t="s">
        <v>8</v>
      </c>
      <c r="B52" s="1">
        <f>(11*a*L^3)/(36*M^2)</f>
        <v>3.055555555555555</v>
      </c>
    </row>
    <row r="53" spans="1:2" ht="15.75">
      <c r="A53" s="1" t="s">
        <v>9</v>
      </c>
      <c r="B53" s="1">
        <f>c_1*L</f>
        <v>-379.7588722239781</v>
      </c>
    </row>
    <row r="54" spans="1:2" ht="15.75">
      <c r="A54" s="1" t="s">
        <v>10</v>
      </c>
      <c r="B54" s="1">
        <f>SUM(B44:B52)</f>
        <v>719.671261577732</v>
      </c>
    </row>
    <row r="55" spans="1:2" ht="15.75">
      <c r="A55" s="1" t="s">
        <v>14</v>
      </c>
      <c r="B55" s="1">
        <f>-B54-c_1*L</f>
        <v>-339.91238935375395</v>
      </c>
    </row>
    <row r="57" spans="1:2" ht="15.75">
      <c r="A57" s="1" t="s">
        <v>15</v>
      </c>
      <c r="B57" s="1">
        <v>-50.357391015370965</v>
      </c>
    </row>
  </sheetData>
  <mergeCells count="4">
    <mergeCell ref="A4:C4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Kinetrix,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marsattacks</dc:creator>
  <cp:keywords/>
  <dc:description/>
  <cp:lastModifiedBy>Alexander Slocum</cp:lastModifiedBy>
  <cp:lastPrinted>1998-03-16T16:07:58Z</cp:lastPrinted>
  <dcterms:created xsi:type="dcterms:W3CDTF">1998-03-04T18:37:11Z</dcterms:created>
  <dcterms:modified xsi:type="dcterms:W3CDTF">2004-02-16T00:41:49Z</dcterms:modified>
  <cp:category/>
  <cp:version/>
  <cp:contentType/>
  <cp:contentStatus/>
</cp:coreProperties>
</file>