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90" windowHeight="14490" activeTab="0"/>
  </bookViews>
  <sheets>
    <sheet name="Analysis" sheetId="1" r:id="rId1"/>
  </sheets>
  <definedNames>
    <definedName name="CT">'Analysis'!$C$31</definedName>
    <definedName name="Dfw">'Analysis'!$C$25</definedName>
    <definedName name="DPE">'Analysis'!$C$52</definedName>
    <definedName name="Drw">'Analysis'!$C$24</definedName>
    <definedName name="Ffwmax">'Analysis'!$C$42</definedName>
    <definedName name="Ffwmumax">'Analysis'!$C$44</definedName>
    <definedName name="FNf">'Analysis'!$C$48</definedName>
    <definedName name="FNr">'Analysis'!$C$47</definedName>
    <definedName name="Frwmax">'Analysis'!$C$41</definedName>
    <definedName name="Frwmumax">'Analysis'!$C$43</definedName>
    <definedName name="Ft">'Analysis'!$C$45</definedName>
    <definedName name="FTf">'Analysis'!$C$46</definedName>
    <definedName name="FTr">'Analysis'!$C$45</definedName>
    <definedName name="gamma">'Analysis'!$C$39</definedName>
    <definedName name="gfw">'Analysis'!$C$38</definedName>
    <definedName name="grw">'Analysis'!$C$37</definedName>
    <definedName name="h">'Analysis'!$C$28</definedName>
    <definedName name="KE">'Analysis'!#REF!</definedName>
    <definedName name="Lcg">'Analysis'!$C$27</definedName>
    <definedName name="Lw">'Analysis'!$C$26</definedName>
    <definedName name="m">'Analysis'!$C$33</definedName>
    <definedName name="mg">'Analysis'!$C$34</definedName>
    <definedName name="mu">'Analysis'!$C$35</definedName>
    <definedName name="mufw">'Analysis'!$C$36</definedName>
    <definedName name="murw">'Analysis'!$C$35</definedName>
    <definedName name="ST">'Analysis'!$C$32</definedName>
    <definedName name="theta">'Analysis'!$C$29</definedName>
    <definedName name="v">'Analysis'!$C$51</definedName>
  </definedNames>
  <calcPr fullCalcOnLoad="1"/>
</workbook>
</file>

<file path=xl/sharedStrings.xml><?xml version="1.0" encoding="utf-8"?>
<sst xmlns="http://schemas.openxmlformats.org/spreadsheetml/2006/main" count="43" uniqueCount="43">
  <si>
    <t>Front wheel diameter, Dfw (mm)</t>
  </si>
  <si>
    <t>Rear wheel diameter, Drw (mm)</t>
  </si>
  <si>
    <t>Machine mass, m (kg)</t>
  </si>
  <si>
    <t>Machine weight, mg (N)</t>
  </si>
  <si>
    <t>Distance between wheels, Lw (mm)</t>
  </si>
  <si>
    <t>Step height, h (mm)</t>
  </si>
  <si>
    <t>Maximum drive torque applied to both front wheels, gfw (N-mm)</t>
  </si>
  <si>
    <t>Maximum drive torque applied to both rear wheels, grw (N-mm)</t>
  </si>
  <si>
    <t>Rear wheel coefficient of friction, murw</t>
  </si>
  <si>
    <t>Front wheel coefficient of friction, mufw</t>
  </si>
  <si>
    <t>Total tractive effort required by both rear wheels, FTr (N)</t>
  </si>
  <si>
    <t>Normal force between both rear wheels and ground, FNr (N)</t>
  </si>
  <si>
    <t>Enter 1 for 4WD, 0 for 2 WD, gamma</t>
  </si>
  <si>
    <t>Normal force between both front wheels and step FNf (N)</t>
  </si>
  <si>
    <t>Total tractive effort required by both front wheels, FTf (N)</t>
  </si>
  <si>
    <t>Can the machine climb over the step?</t>
  </si>
  <si>
    <t>Maximum rear wheel tractive force before slip, Frwmumax (N)</t>
  </si>
  <si>
    <t>Maximum front wheel tractive force before slip, Ffwmumax (N)</t>
  </si>
  <si>
    <t>Option 2:  Ramming speed!</t>
  </si>
  <si>
    <t>Option 1: Nice and easy slow drive over the step</t>
  </si>
  <si>
    <t>Ideal forward velocity required to get over the step, v (mm/s)</t>
  </si>
  <si>
    <t>System</t>
  </si>
  <si>
    <t>Driving_over_step.xls</t>
  </si>
  <si>
    <t>To estimate ability of a vehicle to get over an obstacle</t>
  </si>
  <si>
    <t>Last modified 10/22/03 by Alex Slocum</t>
  </si>
  <si>
    <t>Maximum rear wheel force from drive torque, Ffwmax (N)</t>
  </si>
  <si>
    <t>Maximum rear wheel tractive force from drive torque, Frwmax (N)</t>
  </si>
  <si>
    <t>Distance center of front wheel to center of gravity, Lcg (mm)</t>
  </si>
  <si>
    <t>push</t>
  </si>
  <si>
    <t>pull</t>
  </si>
  <si>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</si>
  <si>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r>
      <t>D</t>
    </r>
    <r>
      <rPr>
        <sz val="10"/>
        <rFont val="Times New Roman"/>
        <family val="1"/>
      </rPr>
      <t xml:space="preserve"> potential energy on top of step, DPE (N-m)</t>
    </r>
  </si>
  <si>
    <t>Cosine of contact angle, CT</t>
  </si>
  <si>
    <t>Sine of contact angle, ST</t>
  </si>
  <si>
    <t>Contact angle, theta (rad)</t>
  </si>
  <si>
    <t>Contact angle, theta (deg)</t>
  </si>
  <si>
    <t>Values</t>
  </si>
  <si>
    <t>Schematics</t>
  </si>
  <si>
    <t>Case for Push</t>
  </si>
  <si>
    <t>Case for Pull</t>
  </si>
  <si>
    <t>Equations</t>
  </si>
  <si>
    <t>Case for push</t>
  </si>
  <si>
    <t>Case for pull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</si>
</sst>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000"/>
    <numFmt numFmtId="167" formatCode="0.0000000"/>
    <numFmt numFmtId="168" formatCode="0.00000000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</numFmts>
  <fonts count="10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name val="Symbol"/>
      <family val="1"/>
    </font>
    <font>
      <b/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/>
    </xf>
    <xf numFmtId="0" fontId="4" fillId="3" borderId="3" xfId="0" applyFont="1" applyFill="1" applyBorder="1" applyAlignment="1">
      <alignment horizontal="left" indent="1"/>
    </xf>
    <xf numFmtId="0" fontId="6" fillId="3" borderId="3" xfId="0" applyFont="1" applyFill="1" applyBorder="1" applyAlignment="1">
      <alignment/>
    </xf>
    <xf numFmtId="0" fontId="5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left" indent="1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3" borderId="1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74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174" fontId="5" fillId="3" borderId="4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5.w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2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8.8515625" style="2" customWidth="1"/>
    <col min="2" max="2" width="52.00390625" style="2" customWidth="1"/>
    <col min="3" max="3" width="9.00390625" style="3" customWidth="1"/>
    <col min="4" max="4" width="8.7109375" style="2" customWidth="1"/>
    <col min="5" max="8" width="9.140625" style="2" customWidth="1"/>
    <col min="9" max="16384" width="9.140625" style="1" customWidth="1"/>
  </cols>
  <sheetData>
    <row r="1" ht="12" thickBot="1"/>
    <row r="2" spans="2:9" ht="13.5">
      <c r="B2" s="19" t="s">
        <v>22</v>
      </c>
      <c r="C2" s="20"/>
      <c r="D2" s="21"/>
      <c r="E2" s="6"/>
      <c r="F2" s="6"/>
      <c r="G2" s="6"/>
      <c r="H2" s="6"/>
      <c r="I2" s="7"/>
    </row>
    <row r="3" spans="2:9" ht="12.75">
      <c r="B3" s="25" t="s">
        <v>23</v>
      </c>
      <c r="C3" s="26"/>
      <c r="D3" s="27"/>
      <c r="E3" s="6"/>
      <c r="F3" s="6"/>
      <c r="G3" s="6"/>
      <c r="H3" s="6"/>
      <c r="I3" s="7"/>
    </row>
    <row r="4" spans="2:9" ht="12.75">
      <c r="B4" s="25" t="s">
        <v>24</v>
      </c>
      <c r="C4" s="26"/>
      <c r="D4" s="27"/>
      <c r="E4" s="6"/>
      <c r="F4" s="6"/>
      <c r="G4" s="6"/>
      <c r="H4" s="6"/>
      <c r="I4" s="7"/>
    </row>
    <row r="5" spans="2:9" ht="13.5" thickBot="1">
      <c r="B5" s="22" t="s">
        <v>30</v>
      </c>
      <c r="C5" s="23"/>
      <c r="D5" s="24"/>
      <c r="E5" s="6"/>
      <c r="F5" s="6"/>
      <c r="G5" s="6"/>
      <c r="H5" s="6"/>
      <c r="I5" s="7"/>
    </row>
    <row r="6" spans="1:9" s="5" customFormat="1" ht="12.75">
      <c r="A6" s="4"/>
      <c r="B6" s="47" t="s">
        <v>37</v>
      </c>
      <c r="C6" s="8"/>
      <c r="D6" s="8"/>
      <c r="E6" s="9"/>
      <c r="F6" s="9"/>
      <c r="G6" s="9"/>
      <c r="H6" s="9"/>
      <c r="I6" s="10"/>
    </row>
    <row r="7" spans="1:9" s="5" customFormat="1" ht="12.75">
      <c r="A7" s="4"/>
      <c r="B7" s="46" t="s">
        <v>38</v>
      </c>
      <c r="C7" s="48" t="s">
        <v>39</v>
      </c>
      <c r="D7" s="8"/>
      <c r="E7" s="9"/>
      <c r="F7" s="9"/>
      <c r="G7" s="9"/>
      <c r="H7" s="9"/>
      <c r="I7" s="10"/>
    </row>
    <row r="8" spans="1:9" s="5" customFormat="1" ht="12.75">
      <c r="A8" s="4"/>
      <c r="B8" s="8"/>
      <c r="C8" s="8"/>
      <c r="D8" s="8"/>
      <c r="E8" s="9"/>
      <c r="F8" s="9"/>
      <c r="G8" s="9"/>
      <c r="H8" s="9"/>
      <c r="I8" s="10"/>
    </row>
    <row r="9" spans="1:9" s="5" customFormat="1" ht="12.75">
      <c r="A9" s="4"/>
      <c r="B9" s="8"/>
      <c r="C9" s="8"/>
      <c r="D9" s="8"/>
      <c r="E9" s="9"/>
      <c r="F9" s="9"/>
      <c r="G9" s="9"/>
      <c r="H9" s="9"/>
      <c r="I9" s="10"/>
    </row>
    <row r="10" spans="1:9" s="5" customFormat="1" ht="12.75">
      <c r="A10" s="4"/>
      <c r="B10" s="8"/>
      <c r="C10" s="8"/>
      <c r="D10" s="8"/>
      <c r="E10" s="9"/>
      <c r="F10" s="9"/>
      <c r="G10" s="9"/>
      <c r="H10" s="9"/>
      <c r="I10" s="10"/>
    </row>
    <row r="11" spans="1:9" s="5" customFormat="1" ht="12.75">
      <c r="A11" s="4"/>
      <c r="B11" s="8"/>
      <c r="C11" s="8"/>
      <c r="D11" s="8"/>
      <c r="E11" s="9"/>
      <c r="F11" s="9"/>
      <c r="G11" s="9"/>
      <c r="H11" s="9"/>
      <c r="I11" s="10"/>
    </row>
    <row r="12" spans="1:9" s="5" customFormat="1" ht="12.75">
      <c r="A12" s="4"/>
      <c r="B12" s="8"/>
      <c r="C12" s="8"/>
      <c r="D12" s="8"/>
      <c r="E12" s="9"/>
      <c r="F12" s="9"/>
      <c r="G12" s="9"/>
      <c r="H12" s="9"/>
      <c r="I12" s="10"/>
    </row>
    <row r="13" spans="1:9" s="5" customFormat="1" ht="12.75">
      <c r="A13" s="4"/>
      <c r="B13" s="8"/>
      <c r="C13" s="8"/>
      <c r="D13" s="8"/>
      <c r="E13" s="9"/>
      <c r="F13" s="9"/>
      <c r="G13" s="9"/>
      <c r="H13" s="9"/>
      <c r="I13" s="10"/>
    </row>
    <row r="14" spans="1:9" s="5" customFormat="1" ht="12.75">
      <c r="A14" s="4"/>
      <c r="B14" s="8"/>
      <c r="C14" s="8"/>
      <c r="D14" s="8"/>
      <c r="E14" s="9"/>
      <c r="F14" s="9"/>
      <c r="G14" s="9"/>
      <c r="H14" s="9"/>
      <c r="I14" s="10"/>
    </row>
    <row r="15" spans="1:9" s="5" customFormat="1" ht="12.75">
      <c r="A15" s="4"/>
      <c r="B15" s="8"/>
      <c r="C15" s="8"/>
      <c r="D15" s="8"/>
      <c r="E15" s="9"/>
      <c r="F15" s="9"/>
      <c r="G15" s="9"/>
      <c r="H15" s="9"/>
      <c r="I15" s="10"/>
    </row>
    <row r="16" spans="1:9" s="5" customFormat="1" ht="12.75">
      <c r="A16" s="4"/>
      <c r="B16" s="8"/>
      <c r="C16" s="8"/>
      <c r="D16" s="8"/>
      <c r="E16" s="9"/>
      <c r="F16" s="9"/>
      <c r="G16" s="9"/>
      <c r="H16" s="9"/>
      <c r="I16" s="10"/>
    </row>
    <row r="17" spans="1:9" s="5" customFormat="1" ht="12.75">
      <c r="A17" s="4"/>
      <c r="B17" s="8"/>
      <c r="C17" s="8"/>
      <c r="D17" s="8"/>
      <c r="E17" s="9"/>
      <c r="F17" s="9"/>
      <c r="G17" s="9"/>
      <c r="H17" s="9"/>
      <c r="I17" s="10"/>
    </row>
    <row r="18" spans="1:9" s="5" customFormat="1" ht="12.75">
      <c r="A18" s="4"/>
      <c r="B18" s="8"/>
      <c r="C18" s="8"/>
      <c r="D18" s="8"/>
      <c r="E18" s="9"/>
      <c r="F18" s="9"/>
      <c r="G18" s="9"/>
      <c r="H18" s="9"/>
      <c r="I18" s="10"/>
    </row>
    <row r="19" spans="1:9" s="5" customFormat="1" ht="12.75">
      <c r="A19" s="4"/>
      <c r="B19" s="8"/>
      <c r="C19" s="8"/>
      <c r="D19" s="8"/>
      <c r="E19" s="9"/>
      <c r="F19" s="9"/>
      <c r="G19" s="9"/>
      <c r="H19" s="9"/>
      <c r="I19" s="10"/>
    </row>
    <row r="20" spans="1:9" s="5" customFormat="1" ht="12.75">
      <c r="A20" s="4"/>
      <c r="B20" s="8"/>
      <c r="C20" s="8"/>
      <c r="D20" s="8"/>
      <c r="E20" s="9"/>
      <c r="F20" s="9"/>
      <c r="G20" s="9"/>
      <c r="H20" s="9"/>
      <c r="I20" s="10"/>
    </row>
    <row r="21" spans="1:9" s="5" customFormat="1" ht="12.75">
      <c r="A21" s="4"/>
      <c r="B21" s="8"/>
      <c r="C21" s="8"/>
      <c r="D21" s="8"/>
      <c r="E21" s="9"/>
      <c r="F21" s="9"/>
      <c r="G21" s="9"/>
      <c r="H21" s="9"/>
      <c r="I21" s="10"/>
    </row>
    <row r="22" spans="1:9" s="5" customFormat="1" ht="13.5" thickBot="1">
      <c r="A22" s="4"/>
      <c r="B22" s="8"/>
      <c r="C22" s="8"/>
      <c r="D22" s="8"/>
      <c r="E22" s="9"/>
      <c r="F22" s="9"/>
      <c r="G22" s="9"/>
      <c r="H22" s="9"/>
      <c r="I22" s="10"/>
    </row>
    <row r="23" spans="2:9" ht="13.5" thickTop="1">
      <c r="B23" s="14" t="s">
        <v>21</v>
      </c>
      <c r="C23" s="32" t="s">
        <v>36</v>
      </c>
      <c r="D23" s="9"/>
      <c r="E23" s="6"/>
      <c r="F23" s="6"/>
      <c r="G23" s="6"/>
      <c r="H23" s="6"/>
      <c r="I23" s="7"/>
    </row>
    <row r="24" spans="2:9" ht="12.75">
      <c r="B24" s="15" t="s">
        <v>1</v>
      </c>
      <c r="C24" s="33">
        <v>100</v>
      </c>
      <c r="D24" s="34"/>
      <c r="E24" s="6"/>
      <c r="F24" s="6"/>
      <c r="G24" s="6"/>
      <c r="H24" s="6"/>
      <c r="I24" s="7"/>
    </row>
    <row r="25" spans="2:9" ht="12.75">
      <c r="B25" s="15" t="s">
        <v>0</v>
      </c>
      <c r="C25" s="33">
        <v>100</v>
      </c>
      <c r="D25" s="34"/>
      <c r="E25" s="6"/>
      <c r="F25" s="6"/>
      <c r="G25" s="6"/>
      <c r="H25" s="6"/>
      <c r="I25" s="7"/>
    </row>
    <row r="26" spans="2:9" ht="12.75">
      <c r="B26" s="15" t="s">
        <v>4</v>
      </c>
      <c r="C26" s="33">
        <v>250</v>
      </c>
      <c r="D26" s="34"/>
      <c r="E26" s="6"/>
      <c r="F26" s="6"/>
      <c r="G26" s="6"/>
      <c r="H26" s="6"/>
      <c r="I26" s="7"/>
    </row>
    <row r="27" spans="2:9" ht="12.75">
      <c r="B27" s="15" t="s">
        <v>27</v>
      </c>
      <c r="C27" s="33">
        <v>125</v>
      </c>
      <c r="D27" s="34"/>
      <c r="E27" s="6"/>
      <c r="F27" s="6"/>
      <c r="G27" s="6"/>
      <c r="H27" s="6"/>
      <c r="I27" s="7"/>
    </row>
    <row r="28" spans="2:9" ht="12.75">
      <c r="B28" s="15" t="s">
        <v>5</v>
      </c>
      <c r="C28" s="33">
        <v>5</v>
      </c>
      <c r="D28" s="34"/>
      <c r="E28" s="6"/>
      <c r="F28" s="6"/>
      <c r="G28" s="6"/>
      <c r="H28" s="6"/>
      <c r="I28" s="7"/>
    </row>
    <row r="29" spans="2:8" ht="12.75">
      <c r="B29" s="15" t="s">
        <v>34</v>
      </c>
      <c r="C29" s="35">
        <f>ACOS(1-2*h/Dfw)</f>
        <v>0.45102681179626236</v>
      </c>
      <c r="D29" s="36"/>
      <c r="E29" s="6"/>
      <c r="F29" s="30"/>
      <c r="G29" s="4"/>
      <c r="H29" s="30"/>
    </row>
    <row r="30" spans="2:8" ht="12.75">
      <c r="B30" s="15" t="s">
        <v>35</v>
      </c>
      <c r="C30" s="35">
        <f>C29*180/PI()</f>
        <v>25.841932763167126</v>
      </c>
      <c r="D30" s="37"/>
      <c r="E30" s="6"/>
      <c r="F30" s="30"/>
      <c r="G30" s="4"/>
      <c r="H30" s="30"/>
    </row>
    <row r="31" spans="2:9" ht="12.75">
      <c r="B31" s="15" t="s">
        <v>32</v>
      </c>
      <c r="C31" s="35">
        <f>COS(theta)</f>
        <v>0.9</v>
      </c>
      <c r="D31" s="37"/>
      <c r="E31" s="6"/>
      <c r="F31" s="30"/>
      <c r="G31" s="30"/>
      <c r="H31" s="30"/>
      <c r="I31" s="31"/>
    </row>
    <row r="32" spans="2:9" ht="12.75">
      <c r="B32" s="15" t="s">
        <v>33</v>
      </c>
      <c r="C32" s="35">
        <f>SIN(theta)</f>
        <v>0.4358898943540673</v>
      </c>
      <c r="D32" s="37"/>
      <c r="E32" s="6"/>
      <c r="F32" s="30"/>
      <c r="G32" s="30"/>
      <c r="H32" s="30"/>
      <c r="I32" s="31"/>
    </row>
    <row r="33" spans="2:9" ht="12.75">
      <c r="B33" s="15" t="s">
        <v>2</v>
      </c>
      <c r="C33" s="33">
        <v>5</v>
      </c>
      <c r="D33" s="34"/>
      <c r="E33" s="6"/>
      <c r="F33" s="6"/>
      <c r="G33" s="6"/>
      <c r="H33" s="6"/>
      <c r="I33" s="7"/>
    </row>
    <row r="34" spans="2:9" ht="12.75">
      <c r="B34" s="15" t="s">
        <v>3</v>
      </c>
      <c r="C34" s="17">
        <f>m*9.8</f>
        <v>49</v>
      </c>
      <c r="D34" s="34"/>
      <c r="E34" s="6"/>
      <c r="F34" s="6"/>
      <c r="G34" s="6"/>
      <c r="H34" s="6"/>
      <c r="I34" s="7"/>
    </row>
    <row r="35" spans="2:9" ht="12.75">
      <c r="B35" s="15" t="s">
        <v>8</v>
      </c>
      <c r="C35" s="33">
        <v>0.3</v>
      </c>
      <c r="D35" s="34"/>
      <c r="E35" s="6"/>
      <c r="F35" s="6"/>
      <c r="G35" s="6"/>
      <c r="H35" s="6"/>
      <c r="I35" s="7"/>
    </row>
    <row r="36" spans="2:9" ht="12.75">
      <c r="B36" s="15" t="s">
        <v>9</v>
      </c>
      <c r="C36" s="33">
        <v>0.3</v>
      </c>
      <c r="D36" s="34"/>
      <c r="E36" s="6"/>
      <c r="F36" s="6"/>
      <c r="G36" s="6"/>
      <c r="H36" s="6"/>
      <c r="I36" s="7"/>
    </row>
    <row r="37" spans="2:9" ht="12.75">
      <c r="B37" s="15" t="s">
        <v>7</v>
      </c>
      <c r="C37" s="33">
        <v>400</v>
      </c>
      <c r="D37" s="34"/>
      <c r="E37" s="6"/>
      <c r="F37" s="6"/>
      <c r="G37" s="6"/>
      <c r="H37" s="6"/>
      <c r="I37" s="7"/>
    </row>
    <row r="38" spans="2:9" ht="12.75">
      <c r="B38" s="15" t="s">
        <v>6</v>
      </c>
      <c r="C38" s="33">
        <v>400</v>
      </c>
      <c r="D38" s="34"/>
      <c r="E38" s="6"/>
      <c r="F38" s="6"/>
      <c r="G38" s="6"/>
      <c r="H38" s="6"/>
      <c r="I38" s="7"/>
    </row>
    <row r="39" spans="2:9" ht="13.5" thickBot="1">
      <c r="B39" s="15" t="s">
        <v>12</v>
      </c>
      <c r="C39" s="33">
        <v>1</v>
      </c>
      <c r="D39" s="34"/>
      <c r="E39" s="6"/>
      <c r="F39" s="6"/>
      <c r="G39" s="6"/>
      <c r="H39" s="6"/>
      <c r="I39" s="7"/>
    </row>
    <row r="40" spans="2:9" ht="13.5" thickTop="1">
      <c r="B40" s="16" t="s">
        <v>19</v>
      </c>
      <c r="C40" s="12" t="s">
        <v>28</v>
      </c>
      <c r="D40" s="32" t="s">
        <v>29</v>
      </c>
      <c r="E40" s="6"/>
      <c r="F40" s="6"/>
      <c r="G40" s="6"/>
      <c r="H40" s="6"/>
      <c r="I40" s="7"/>
    </row>
    <row r="41" spans="2:9" ht="12.75">
      <c r="B41" s="15" t="s">
        <v>26</v>
      </c>
      <c r="C41" s="13">
        <f>grw*2/Drw</f>
        <v>8</v>
      </c>
      <c r="D41" s="38"/>
      <c r="E41" s="6"/>
      <c r="F41" s="6"/>
      <c r="G41" s="6"/>
      <c r="H41" s="6"/>
      <c r="I41" s="7"/>
    </row>
    <row r="42" spans="2:9" ht="12.75">
      <c r="B42" s="15" t="s">
        <v>25</v>
      </c>
      <c r="C42" s="13">
        <f>gfw*2/Dfw</f>
        <v>8</v>
      </c>
      <c r="D42" s="38"/>
      <c r="E42" s="6"/>
      <c r="F42" s="6"/>
      <c r="G42" s="6"/>
      <c r="H42" s="6"/>
      <c r="I42" s="7"/>
    </row>
    <row r="43" spans="2:9" ht="12.75">
      <c r="B43" s="15" t="s">
        <v>16</v>
      </c>
      <c r="C43" s="39">
        <f>murw*FNr</f>
        <v>7.967789962527048</v>
      </c>
      <c r="D43" s="38"/>
      <c r="E43" s="6"/>
      <c r="F43" s="6"/>
      <c r="G43" s="6"/>
      <c r="H43" s="6"/>
      <c r="I43" s="7"/>
    </row>
    <row r="44" spans="2:9" ht="12.75">
      <c r="B44" s="15" t="s">
        <v>17</v>
      </c>
      <c r="C44" s="39">
        <f>mufw*FNf</f>
        <v>6.732210037472951</v>
      </c>
      <c r="D44" s="38"/>
      <c r="E44" s="6"/>
      <c r="F44" s="6"/>
      <c r="G44" s="6"/>
      <c r="H44" s="6"/>
      <c r="I44" s="7"/>
    </row>
    <row r="45" spans="2:9" ht="12.75">
      <c r="B45" s="15" t="s">
        <v>10</v>
      </c>
      <c r="C45" s="40">
        <f>2*mg*(Lw-Lcg)*ST/(2*h*ST+(2*Lw+Dfw*ST)*(gamma+CT))</f>
        <v>5.148249687725397</v>
      </c>
      <c r="D45" s="35">
        <f>2*mg*Lcg*ST/(2*h*ST+(2*Lw+Dfw*ST)*(gamma+CT))</f>
        <v>5.148249687725397</v>
      </c>
      <c r="E45" s="6"/>
      <c r="F45" s="6"/>
      <c r="G45" s="6"/>
      <c r="H45" s="6"/>
      <c r="I45" s="7"/>
    </row>
    <row r="46" spans="2:9" ht="12.75">
      <c r="B46" s="15" t="s">
        <v>14</v>
      </c>
      <c r="C46" s="40">
        <f>gamma*FTr</f>
        <v>5.148249687725397</v>
      </c>
      <c r="D46" s="35">
        <f>gamma*D45</f>
        <v>5.148249687725397</v>
      </c>
      <c r="E46" s="6"/>
      <c r="F46" s="6"/>
      <c r="G46" s="6"/>
      <c r="H46" s="6"/>
      <c r="I46" s="7"/>
    </row>
    <row r="47" spans="2:9" ht="12.75">
      <c r="B47" s="15" t="s">
        <v>11</v>
      </c>
      <c r="C47" s="39">
        <f>(mg*(2*Lcg+Dfw*ST)+2*Ft*h)/(2*Lw+Dfw*ST)</f>
        <v>26.55929987509016</v>
      </c>
      <c r="D47" s="41">
        <f>2*mg*Lcg*(1+gamma*CT)/((2*Lw-Dfw*ST)*(gamma+CT)-2*h*ST)</f>
        <v>26.975435756194194</v>
      </c>
      <c r="E47" s="6"/>
      <c r="F47" s="6"/>
      <c r="G47" s="11"/>
      <c r="H47" s="6"/>
      <c r="I47" s="7"/>
    </row>
    <row r="48" spans="2:9" ht="12.75">
      <c r="B48" s="15" t="s">
        <v>13</v>
      </c>
      <c r="C48" s="39">
        <f>(mg-FNr-Ft*gamma*ST)/CT</f>
        <v>22.44070012490984</v>
      </c>
      <c r="D48" s="41">
        <f>mg-D47*CT-D45*ST</f>
        <v>22.478037806934243</v>
      </c>
      <c r="E48" s="6"/>
      <c r="F48" s="6"/>
      <c r="G48" s="6"/>
      <c r="H48" s="6"/>
      <c r="I48" s="7"/>
    </row>
    <row r="49" spans="2:9" ht="12.75">
      <c r="B49" s="15" t="s">
        <v>15</v>
      </c>
      <c r="C49" s="13" t="str">
        <f>IF((FTr&lt;=Frwmax)*AND(FTr&lt;=Frwmumax)*AND(FTf&lt;=Ffwmax)*AND(FTf&lt;=Ffwmumax),"yes","no")</f>
        <v>yes</v>
      </c>
      <c r="D49" s="17" t="str">
        <f>IF((D45&lt;=Frwmax)*AND(D45&lt;=Frwmumax)*AND(D46&lt;=Ffwmax)*AND(D46&lt;=Ffwmumax),"yes","no")</f>
        <v>yes</v>
      </c>
      <c r="E49" s="6"/>
      <c r="F49" s="6"/>
      <c r="G49" s="6"/>
      <c r="H49" s="6"/>
      <c r="I49" s="7"/>
    </row>
    <row r="50" spans="2:9" ht="12.75">
      <c r="B50" s="16" t="s">
        <v>18</v>
      </c>
      <c r="C50" s="42"/>
      <c r="D50" s="38"/>
      <c r="E50" s="6"/>
      <c r="F50" s="6"/>
      <c r="G50" s="6"/>
      <c r="H50" s="6"/>
      <c r="I50" s="7"/>
    </row>
    <row r="51" spans="2:9" ht="12.75">
      <c r="B51" s="15" t="s">
        <v>20</v>
      </c>
      <c r="C51" s="43">
        <f>SQRT(2*9.8*h/1000)*1000</f>
        <v>313.0495168499706</v>
      </c>
      <c r="D51" s="38"/>
      <c r="E51" s="6"/>
      <c r="F51" s="6"/>
      <c r="G51" s="6"/>
      <c r="H51" s="6"/>
      <c r="I51" s="7"/>
    </row>
    <row r="52" spans="2:9" ht="13.5" thickBot="1">
      <c r="B52" s="18" t="s">
        <v>31</v>
      </c>
      <c r="C52" s="44">
        <f>mg*h/1000</f>
        <v>0.245</v>
      </c>
      <c r="D52" s="45"/>
      <c r="E52" s="6"/>
      <c r="F52" s="6"/>
      <c r="G52" s="6"/>
      <c r="H52" s="6"/>
      <c r="I52" s="7"/>
    </row>
    <row r="53" spans="2:9" ht="13.5" thickTop="1">
      <c r="B53" s="28"/>
      <c r="C53" s="29"/>
      <c r="D53" s="9"/>
      <c r="E53" s="6"/>
      <c r="F53" s="6"/>
      <c r="G53" s="6"/>
      <c r="H53" s="6"/>
      <c r="I53" s="7"/>
    </row>
    <row r="54" spans="2:9" ht="12.75">
      <c r="B54" s="48" t="s">
        <v>40</v>
      </c>
      <c r="C54" s="29"/>
      <c r="D54" s="9"/>
      <c r="E54" s="6"/>
      <c r="F54" s="6"/>
      <c r="G54" s="6"/>
      <c r="H54" s="6"/>
      <c r="I54" s="7"/>
    </row>
    <row r="55" spans="2:5" ht="12.75">
      <c r="B55" s="57" t="s">
        <v>41</v>
      </c>
      <c r="C55" s="49"/>
      <c r="D55" s="49"/>
      <c r="E55" s="50"/>
    </row>
    <row r="56" spans="2:5" ht="11.25">
      <c r="B56" s="51"/>
      <c r="C56" s="52"/>
      <c r="D56" s="52"/>
      <c r="E56" s="53"/>
    </row>
    <row r="57" spans="2:5" ht="11.25">
      <c r="B57" s="51"/>
      <c r="C57" s="52"/>
      <c r="D57" s="52"/>
      <c r="E57" s="53"/>
    </row>
    <row r="58" spans="2:5" ht="11.25">
      <c r="B58" s="51"/>
      <c r="C58" s="52"/>
      <c r="D58" s="52"/>
      <c r="E58" s="53"/>
    </row>
    <row r="59" spans="2:5" ht="11.25">
      <c r="B59" s="51"/>
      <c r="C59" s="52"/>
      <c r="D59" s="52"/>
      <c r="E59" s="53"/>
    </row>
    <row r="60" spans="2:5" ht="11.25">
      <c r="B60" s="51"/>
      <c r="C60" s="52"/>
      <c r="D60" s="52"/>
      <c r="E60" s="53"/>
    </row>
    <row r="61" spans="2:5" ht="11.25">
      <c r="B61" s="51"/>
      <c r="C61" s="52"/>
      <c r="D61" s="52"/>
      <c r="E61" s="53"/>
    </row>
    <row r="62" spans="2:5" ht="11.25">
      <c r="B62" s="51"/>
      <c r="C62" s="52"/>
      <c r="D62" s="52"/>
      <c r="E62" s="53"/>
    </row>
    <row r="63" spans="2:5" ht="11.25">
      <c r="B63" s="51"/>
      <c r="C63" s="52"/>
      <c r="D63" s="52"/>
      <c r="E63" s="53"/>
    </row>
    <row r="64" spans="2:5" ht="11.25">
      <c r="B64" s="51"/>
      <c r="C64" s="52"/>
      <c r="D64" s="52"/>
      <c r="E64" s="53"/>
    </row>
    <row r="65" spans="2:5" ht="11.25">
      <c r="B65" s="51"/>
      <c r="C65" s="52"/>
      <c r="D65" s="52"/>
      <c r="E65" s="53"/>
    </row>
    <row r="66" spans="2:5" ht="11.25">
      <c r="B66" s="51"/>
      <c r="C66" s="52"/>
      <c r="D66" s="52"/>
      <c r="E66" s="53"/>
    </row>
    <row r="67" spans="2:5" ht="11.25">
      <c r="B67" s="51"/>
      <c r="C67" s="52"/>
      <c r="D67" s="52"/>
      <c r="E67" s="53"/>
    </row>
    <row r="68" spans="2:5" ht="11.25">
      <c r="B68" s="51"/>
      <c r="C68" s="52"/>
      <c r="D68" s="52"/>
      <c r="E68" s="53"/>
    </row>
    <row r="69" spans="2:5" ht="11.25">
      <c r="B69" s="51"/>
      <c r="C69" s="52"/>
      <c r="D69" s="52"/>
      <c r="E69" s="53"/>
    </row>
    <row r="70" spans="2:5" ht="11.25">
      <c r="B70" s="51"/>
      <c r="C70" s="52"/>
      <c r="D70" s="52"/>
      <c r="E70" s="53"/>
    </row>
    <row r="71" spans="2:5" ht="11.25">
      <c r="B71" s="51"/>
      <c r="C71" s="52"/>
      <c r="D71" s="52"/>
      <c r="E71" s="53"/>
    </row>
    <row r="72" spans="2:5" ht="11.25">
      <c r="B72" s="51"/>
      <c r="C72" s="52"/>
      <c r="D72" s="52"/>
      <c r="E72" s="53"/>
    </row>
    <row r="73" spans="2:5" ht="11.25">
      <c r="B73" s="51"/>
      <c r="C73" s="52"/>
      <c r="D73" s="52"/>
      <c r="E73" s="53"/>
    </row>
    <row r="74" spans="2:5" ht="11.25">
      <c r="B74" s="51"/>
      <c r="C74" s="52"/>
      <c r="D74" s="52"/>
      <c r="E74" s="53"/>
    </row>
    <row r="75" spans="2:5" ht="12.75">
      <c r="B75" s="58" t="s">
        <v>42</v>
      </c>
      <c r="C75" s="52"/>
      <c r="D75" s="52"/>
      <c r="E75" s="53"/>
    </row>
    <row r="76" spans="2:5" ht="11.25">
      <c r="B76" s="51"/>
      <c r="C76" s="52"/>
      <c r="D76" s="52"/>
      <c r="E76" s="53"/>
    </row>
    <row r="77" spans="2:5" ht="11.25">
      <c r="B77" s="51"/>
      <c r="C77" s="52"/>
      <c r="D77" s="52"/>
      <c r="E77" s="53"/>
    </row>
    <row r="78" spans="2:5" ht="11.25">
      <c r="B78" s="51"/>
      <c r="C78" s="52"/>
      <c r="D78" s="52"/>
      <c r="E78" s="53"/>
    </row>
    <row r="79" spans="2:5" ht="11.25">
      <c r="B79" s="51"/>
      <c r="C79" s="52"/>
      <c r="D79" s="52"/>
      <c r="E79" s="53"/>
    </row>
    <row r="80" spans="2:5" ht="11.25">
      <c r="B80" s="51"/>
      <c r="C80" s="52"/>
      <c r="D80" s="52"/>
      <c r="E80" s="53"/>
    </row>
    <row r="81" spans="2:5" ht="11.25">
      <c r="B81" s="51"/>
      <c r="C81" s="52"/>
      <c r="D81" s="52"/>
      <c r="E81" s="53"/>
    </row>
    <row r="82" spans="2:5" ht="11.25">
      <c r="B82" s="51"/>
      <c r="C82" s="52"/>
      <c r="D82" s="52"/>
      <c r="E82" s="53"/>
    </row>
    <row r="83" spans="2:5" ht="11.25">
      <c r="B83" s="51"/>
      <c r="C83" s="52"/>
      <c r="D83" s="52"/>
      <c r="E83" s="53"/>
    </row>
    <row r="84" spans="2:5" ht="11.25">
      <c r="B84" s="51"/>
      <c r="C84" s="52"/>
      <c r="D84" s="52"/>
      <c r="E84" s="53"/>
    </row>
    <row r="85" spans="2:5" ht="11.25">
      <c r="B85" s="51"/>
      <c r="C85" s="52"/>
      <c r="D85" s="52"/>
      <c r="E85" s="53"/>
    </row>
    <row r="86" spans="2:5" ht="11.25">
      <c r="B86" s="51"/>
      <c r="C86" s="52"/>
      <c r="D86" s="52"/>
      <c r="E86" s="53"/>
    </row>
    <row r="87" spans="2:5" ht="11.25">
      <c r="B87" s="51"/>
      <c r="C87" s="52"/>
      <c r="D87" s="52"/>
      <c r="E87" s="53"/>
    </row>
    <row r="88" spans="2:5" ht="11.25">
      <c r="B88" s="51"/>
      <c r="C88" s="52"/>
      <c r="D88" s="52"/>
      <c r="E88" s="53"/>
    </row>
    <row r="89" spans="2:5" ht="11.25">
      <c r="B89" s="51"/>
      <c r="C89" s="52"/>
      <c r="D89" s="52"/>
      <c r="E89" s="53"/>
    </row>
    <row r="90" spans="2:5" ht="11.25">
      <c r="B90" s="51"/>
      <c r="C90" s="52"/>
      <c r="D90" s="52"/>
      <c r="E90" s="53"/>
    </row>
    <row r="91" spans="2:5" ht="11.25">
      <c r="B91" s="51"/>
      <c r="C91" s="52"/>
      <c r="D91" s="52"/>
      <c r="E91" s="53"/>
    </row>
    <row r="92" spans="2:5" ht="11.25">
      <c r="B92" s="54"/>
      <c r="C92" s="55"/>
      <c r="D92" s="55"/>
      <c r="E92" s="56"/>
    </row>
  </sheetData>
  <mergeCells count="4">
    <mergeCell ref="B2:D2"/>
    <mergeCell ref="B5:D5"/>
    <mergeCell ref="B4:D4"/>
    <mergeCell ref="B3:D3"/>
  </mergeCells>
  <printOptions/>
  <pageMargins left="0.75" right="0.75" top="1" bottom="1" header="0.5" footer="0.5"/>
  <pageSetup horizontalDpi="600" verticalDpi="600" orientation="portrait" r:id="rId7"/>
  <legacyDrawing r:id="rId6"/>
  <oleObjects>
    <oleObject progId="Equation.DSMT4" shapeId="416331" r:id="rId1"/>
    <oleObject progId="Equation.DSMT4" shapeId="77125" r:id="rId2"/>
    <oleObject progId="Equation.DSMT4" shapeId="103319" r:id="rId3"/>
    <oleObject progId="Visio.Drawing.6" shapeId="24408034" r:id="rId4"/>
    <oleObject progId="Visio.Drawing.6" shapeId="24410276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Slocum</dc:creator>
  <cp:keywords/>
  <dc:description/>
  <cp:lastModifiedBy>xueen</cp:lastModifiedBy>
  <dcterms:created xsi:type="dcterms:W3CDTF">2003-10-21T11:57:58Z</dcterms:created>
  <dcterms:modified xsi:type="dcterms:W3CDTF">2004-09-29T21:16:30Z</dcterms:modified>
  <cp:category/>
  <cp:version/>
  <cp:contentType/>
  <cp:contentStatus/>
</cp:coreProperties>
</file>