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040" windowHeight="7080" activeTab="0"/>
  </bookViews>
  <sheets>
    <sheet name="Analysis" sheetId="1" r:id="rId1"/>
    <sheet name="Plot" sheetId="2" r:id="rId2"/>
    <sheet name="Data" sheetId="3" r:id="rId3"/>
    <sheet name="ProE Simulation" sheetId="4" r:id="rId4"/>
  </sheets>
  <definedNames>
    <definedName name="A">'Analysis'!$C$17</definedName>
    <definedName name="af">'Data'!$B$12</definedName>
    <definedName name="am">'Data'!$B$15</definedName>
    <definedName name="aw">'Analysis'!#REF!</definedName>
    <definedName name="cc">'Analysis'!#REF!</definedName>
    <definedName name="D">'Data'!$B$3</definedName>
    <definedName name="da">'Data'!$B$25</definedName>
    <definedName name="db">'Data'!$B$26</definedName>
    <definedName name="dc">'Analysis'!$C$30</definedName>
    <definedName name="Di">'Analysis'!#REF!</definedName>
    <definedName name="Do">'Analysis'!$C$18</definedName>
    <definedName name="E">'Analysis'!$C$19</definedName>
    <definedName name="EA">'Data'!$B$33</definedName>
    <definedName name="EI">'Data'!$B$35</definedName>
    <definedName name="F">'Data'!$B$1</definedName>
    <definedName name="fdc">'Analysis'!$C$36</definedName>
    <definedName name="fma">'Analysis'!$C$40</definedName>
    <definedName name="fmc">'Analysis'!$C$39</definedName>
    <definedName name="Fx">'Data'!$B$1</definedName>
    <definedName name="Fy">'Data'!$B$12</definedName>
    <definedName name="G">'Analysis'!#REF!</definedName>
    <definedName name="GA">'Data'!$B$34</definedName>
    <definedName name="hi">'Analysis'!$C$24</definedName>
    <definedName name="ho">'Analysis'!#REF!</definedName>
    <definedName name="I">'Analysis'!#REF!</definedName>
    <definedName name="inc">'Data'!$B$1</definedName>
    <definedName name="L">'Data'!$B$6</definedName>
    <definedName name="L_11">'Data'!$B$6</definedName>
    <definedName name="L_14">'Data'!$B$7</definedName>
    <definedName name="L_17">'Data'!$B$8</definedName>
    <definedName name="Linc">'Analysis'!#REF!</definedName>
    <definedName name="M">'Data'!$B$14</definedName>
    <definedName name="Ma">'Data'!$B$21</definedName>
    <definedName name="Mb">'Data'!$B$22</definedName>
    <definedName name="Mc">'Analysis'!$C$32</definedName>
    <definedName name="Mo">'Data'!$B$13</definedName>
    <definedName name="phi">'Analysis'!#REF!</definedName>
    <definedName name="q">'Analysis'!$C$24</definedName>
    <definedName name="Ra">'Data'!$B$17</definedName>
    <definedName name="Rb">'Data'!$B$18</definedName>
    <definedName name="ro_prime">'Analysis'!$C$26</definedName>
    <definedName name="roa2">'Data'!$B$4</definedName>
    <definedName name="roa4">'Data'!$B$5</definedName>
    <definedName name="Rr">'Data'!$B$2</definedName>
    <definedName name="sigfi">'Analysis'!$C$41</definedName>
    <definedName name="sigfo">'Analysis'!$C$42</definedName>
    <definedName name="sigmax">'Analysis'!$C$21</definedName>
    <definedName name="sigss">'Analysis'!$C$33</definedName>
    <definedName name="t">'Analysis'!$C$18</definedName>
    <definedName name="ta">'Analysis'!$C$31</definedName>
    <definedName name="tb">'Data'!$B$24</definedName>
    <definedName name="v">'Analysis'!$C$20</definedName>
    <definedName name="W">'Analysis'!$C$27</definedName>
    <definedName name="wa">'Data'!$B$13</definedName>
    <definedName name="wi">'Analysis'!$C$26</definedName>
    <definedName name="wL">'Analysis'!#REF!</definedName>
    <definedName name="wo">'Analysis'!$C$23</definedName>
  </definedNames>
  <calcPr fullCalcOnLoad="1"/>
</workbook>
</file>

<file path=xl/sharedStrings.xml><?xml version="1.0" encoding="utf-8"?>
<sst xmlns="http://schemas.openxmlformats.org/spreadsheetml/2006/main" count="67" uniqueCount="58">
  <si>
    <t>Modulus of elasticity, E (N/mm^2)</t>
  </si>
  <si>
    <t>Loading</t>
  </si>
  <si>
    <t>Poisson ratio, v</t>
  </si>
  <si>
    <r>
      <t xml:space="preserve">Enters numbers in </t>
    </r>
    <r>
      <rPr>
        <b/>
        <sz val="10"/>
        <rFont val="Times New Roman"/>
        <family val="1"/>
      </rPr>
      <t>BOLD,</t>
    </r>
    <r>
      <rPr>
        <sz val="10"/>
        <rFont val="Times New Roman"/>
        <family val="1"/>
      </rPr>
      <t xml:space="preserve"> Results in </t>
    </r>
    <r>
      <rPr>
        <b/>
        <sz val="10"/>
        <color indexed="10"/>
        <rFont val="Times New Roman"/>
        <family val="1"/>
      </rPr>
      <t>RED</t>
    </r>
  </si>
  <si>
    <t>loading pressure, q (N/mm^2)</t>
  </si>
  <si>
    <t>Plate constants</t>
  </si>
  <si>
    <t>L_11</t>
  </si>
  <si>
    <t>roa2</t>
  </si>
  <si>
    <t>roa4</t>
  </si>
  <si>
    <t>L_14</t>
  </si>
  <si>
    <t>L_17</t>
  </si>
  <si>
    <t>Simply supported:</t>
  </si>
  <si>
    <t>Simply supported</t>
  </si>
  <si>
    <t>Fixed</t>
  </si>
  <si>
    <t>Center displacement, dc (mm)</t>
  </si>
  <si>
    <t>Slope at outer boundary, ta (radians)</t>
  </si>
  <si>
    <t>D</t>
  </si>
  <si>
    <t>Total area</t>
  </si>
  <si>
    <t>Bending moment at center, Mc (N-mm/mm)</t>
  </si>
  <si>
    <t xml:space="preserve">Fixed </t>
  </si>
  <si>
    <t>Outer boundary support:</t>
  </si>
  <si>
    <t>Center displacement, fdc (mm)</t>
  </si>
  <si>
    <t>Bending moment at center, fMc (N-mm/mm)</t>
  </si>
  <si>
    <t>Bending moment at outer fixed edge fMa (N-mm/mm)</t>
  </si>
  <si>
    <r>
      <t>M</t>
    </r>
    <r>
      <rPr>
        <vertAlign val="subscript"/>
        <sz val="10"/>
        <rFont val="Times New Roman"/>
        <family val="1"/>
      </rPr>
      <t>r</t>
    </r>
  </si>
  <si>
    <r>
      <t>M</t>
    </r>
    <r>
      <rPr>
        <vertAlign val="subscript"/>
        <sz val="10"/>
        <rFont val="Times New Roman"/>
        <family val="1"/>
      </rPr>
      <t>t</t>
    </r>
  </si>
  <si>
    <t>stresses</t>
  </si>
  <si>
    <t>moments</t>
  </si>
  <si>
    <t>Radius (0 is at center)</t>
  </si>
  <si>
    <r>
      <t>d</t>
    </r>
    <r>
      <rPr>
        <sz val="10"/>
        <rFont val="Times New Roman"/>
        <family val="1"/>
      </rPr>
      <t xml:space="preserve"> (mm)</t>
    </r>
  </si>
  <si>
    <r>
      <t>q</t>
    </r>
    <r>
      <rPr>
        <sz val="10"/>
        <rFont val="Times New Roman"/>
        <family val="1"/>
      </rPr>
      <t xml:space="preserve"> (radians)</t>
    </r>
  </si>
  <si>
    <t>Total load applied to the plate, W (N)</t>
  </si>
  <si>
    <t>Radius at maximum slope (mm)</t>
  </si>
  <si>
    <t>Max slope (@ r=0.368a) (radians)</t>
  </si>
  <si>
    <r>
      <t>s</t>
    </r>
    <r>
      <rPr>
        <vertAlign val="subscript"/>
        <sz val="10"/>
        <rFont val="Times New Roman"/>
        <family val="1"/>
      </rPr>
      <t>r (Pa)</t>
    </r>
  </si>
  <si>
    <r>
      <t>s</t>
    </r>
    <r>
      <rPr>
        <vertAlign val="subscript"/>
        <sz val="10"/>
        <rFont val="Times New Roman"/>
        <family val="1"/>
      </rPr>
      <t>t (Pa)</t>
    </r>
  </si>
  <si>
    <t>Simply Supported</t>
  </si>
  <si>
    <t>Fixed support</t>
  </si>
  <si>
    <t>To determine deflection of a centrally loaded circular plate</t>
  </si>
  <si>
    <t>Plate_Circular_Central.xls</t>
  </si>
  <si>
    <t>Maximum stress, sigmax (N/mm^2)</t>
  </si>
  <si>
    <t>Bending stress at center, sigss (N/mm^2)</t>
  </si>
  <si>
    <t>Safety factor (max allowable stress/bending stress)</t>
  </si>
  <si>
    <t>Bending stress at outer fixed edge, sigfo (N/mm^2)</t>
  </si>
  <si>
    <t>Bending stress at center, sigfi (N/mm^2)</t>
  </si>
  <si>
    <t>Increment</t>
  </si>
  <si>
    <t>Outer radius of loading, ro (mm) (must be &lt;&lt;a)</t>
  </si>
  <si>
    <t>Schematic</t>
  </si>
  <si>
    <t>Values</t>
  </si>
  <si>
    <t>Plate dimensions and properties</t>
  </si>
  <si>
    <t>Radius, a (mm)</t>
  </si>
  <si>
    <t>Thickness, t (mm)</t>
  </si>
  <si>
    <t>Equations</t>
  </si>
  <si>
    <t>Outer radius used in calculation, ro_prime (mm)</t>
  </si>
  <si>
    <t>By Alex Slocum, 1/1/04, last modified 09/21/04 by Xue'en Yang</t>
  </si>
  <si>
    <t>ProE Simulation</t>
  </si>
  <si>
    <t>Circular plate with outer edge fixed</t>
  </si>
  <si>
    <t>Circular plate with outer edge simply supported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</si>
</sst>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  <numFmt numFmtId="170" formatCode="0.000000"/>
    <numFmt numFmtId="171" formatCode="0.00000"/>
    <numFmt numFmtId="172" formatCode="0.0000"/>
    <numFmt numFmtId="173" formatCode="0.00000000"/>
    <numFmt numFmtId="174" formatCode="0.0000000"/>
  </numFmts>
  <fonts count="1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name val="Symbol"/>
      <family val="1"/>
    </font>
    <font>
      <b/>
      <sz val="10"/>
      <name val="Arial"/>
      <family val="0"/>
    </font>
    <font>
      <vertAlign val="subscript"/>
      <sz val="10"/>
      <name val="Times New Roman"/>
      <family val="1"/>
    </font>
    <font>
      <sz val="9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.25"/>
      <name val="Arial"/>
      <family val="2"/>
    </font>
    <font>
      <sz val="10.75"/>
      <name val="Arial"/>
      <family val="0"/>
    </font>
    <font>
      <sz val="9.75"/>
      <name val="Arial"/>
      <family val="0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2"/>
      <name val="Arial"/>
      <family val="0"/>
    </font>
    <font>
      <b/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/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0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2" fillId="2" borderId="0" xfId="0" applyFont="1" applyFill="1" applyAlignment="1">
      <alignment/>
    </xf>
    <xf numFmtId="168" fontId="2" fillId="2" borderId="0" xfId="0" applyNumberFormat="1" applyFont="1" applyFill="1" applyAlignment="1">
      <alignment/>
    </xf>
    <xf numFmtId="1" fontId="2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169" fontId="2" fillId="2" borderId="0" xfId="0" applyNumberFormat="1" applyFont="1" applyFill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169" fontId="2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indent="2"/>
    </xf>
    <xf numFmtId="1" fontId="3" fillId="2" borderId="0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1" fontId="0" fillId="2" borderId="0" xfId="0" applyNumberFormat="1" applyFont="1" applyFill="1" applyAlignment="1">
      <alignment/>
    </xf>
    <xf numFmtId="168" fontId="0" fillId="2" borderId="0" xfId="0" applyNumberFormat="1" applyFont="1" applyFill="1" applyAlignment="1">
      <alignment/>
    </xf>
    <xf numFmtId="169" fontId="0" fillId="2" borderId="0" xfId="0" applyNumberFormat="1" applyFont="1" applyFill="1" applyAlignment="1">
      <alignment/>
    </xf>
    <xf numFmtId="0" fontId="15" fillId="2" borderId="0" xfId="0" applyFont="1" applyFill="1" applyBorder="1" applyAlignment="1">
      <alignment horizontal="right"/>
    </xf>
    <xf numFmtId="0" fontId="15" fillId="0" borderId="1" xfId="0" applyFont="1" applyFill="1" applyBorder="1" applyAlignment="1">
      <alignment/>
    </xf>
    <xf numFmtId="2" fontId="3" fillId="2" borderId="0" xfId="0" applyNumberFormat="1" applyFont="1" applyFill="1" applyBorder="1" applyAlignment="1">
      <alignment/>
    </xf>
    <xf numFmtId="0" fontId="15" fillId="2" borderId="0" xfId="0" applyFont="1" applyFill="1" applyAlignment="1">
      <alignment/>
    </xf>
    <xf numFmtId="0" fontId="15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0" fontId="2" fillId="0" borderId="3" xfId="0" applyFont="1" applyFill="1" applyBorder="1" applyAlignment="1">
      <alignment horizontal="left" indent="2"/>
    </xf>
    <xf numFmtId="0" fontId="2" fillId="0" borderId="4" xfId="0" applyFont="1" applyFill="1" applyBorder="1" applyAlignment="1">
      <alignment horizontal="left" indent="2"/>
    </xf>
    <xf numFmtId="0" fontId="15" fillId="0" borderId="5" xfId="0" applyFont="1" applyFill="1" applyBorder="1" applyAlignment="1">
      <alignment/>
    </xf>
    <xf numFmtId="0" fontId="2" fillId="0" borderId="6" xfId="0" applyFont="1" applyFill="1" applyBorder="1" applyAlignment="1">
      <alignment horizontal="left" indent="1"/>
    </xf>
    <xf numFmtId="0" fontId="15" fillId="0" borderId="5" xfId="0" applyFont="1" applyFill="1" applyBorder="1" applyAlignment="1">
      <alignment horizontal="left" indent="1"/>
    </xf>
    <xf numFmtId="0" fontId="15" fillId="0" borderId="3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1" fontId="3" fillId="0" borderId="7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168" fontId="3" fillId="0" borderId="7" xfId="0" applyNumberFormat="1" applyFont="1" applyFill="1" applyBorder="1" applyAlignment="1">
      <alignment horizontal="center"/>
    </xf>
    <xf numFmtId="169" fontId="3" fillId="0" borderId="7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0" fontId="15" fillId="3" borderId="9" xfId="0" applyFont="1" applyFill="1" applyBorder="1" applyAlignment="1">
      <alignment/>
    </xf>
    <xf numFmtId="0" fontId="15" fillId="3" borderId="9" xfId="0" applyFont="1" applyFill="1" applyBorder="1" applyAlignment="1">
      <alignment horizontal="center"/>
    </xf>
    <xf numFmtId="2" fontId="15" fillId="3" borderId="9" xfId="0" applyNumberFormat="1" applyFont="1" applyFill="1" applyBorder="1" applyAlignment="1">
      <alignment horizontal="center"/>
    </xf>
    <xf numFmtId="1" fontId="15" fillId="3" borderId="9" xfId="0" applyNumberFormat="1" applyFont="1" applyFill="1" applyBorder="1" applyAlignment="1">
      <alignment horizontal="center"/>
    </xf>
    <xf numFmtId="0" fontId="16" fillId="3" borderId="9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4" fillId="3" borderId="10" xfId="0" applyFont="1" applyFill="1" applyBorder="1" applyAlignment="1">
      <alignment horizontal="center"/>
    </xf>
    <xf numFmtId="0" fontId="14" fillId="3" borderId="11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3" borderId="9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Centrally_loaded_circular_plate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1375"/>
          <c:w val="0.92325"/>
          <c:h val="0.81475"/>
        </c:manualLayout>
      </c:layout>
      <c:scatterChart>
        <c:scatterStyle val="smooth"/>
        <c:varyColors val="0"/>
        <c:ser>
          <c:idx val="0"/>
          <c:order val="0"/>
          <c:tx>
            <c:strRef>
              <c:f>Data!$B$12</c:f>
              <c:strCache>
                <c:ptCount val="1"/>
                <c:pt idx="0">
                  <c:v>Simply Supported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Data!$A$13:$A$38</c:f>
              <c:numCache>
                <c:ptCount val="26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24</c:v>
                </c:pt>
                <c:pt idx="5">
                  <c:v>30</c:v>
                </c:pt>
                <c:pt idx="6">
                  <c:v>36</c:v>
                </c:pt>
                <c:pt idx="7">
                  <c:v>42</c:v>
                </c:pt>
                <c:pt idx="8">
                  <c:v>48</c:v>
                </c:pt>
                <c:pt idx="9">
                  <c:v>54</c:v>
                </c:pt>
                <c:pt idx="10">
                  <c:v>60</c:v>
                </c:pt>
                <c:pt idx="11">
                  <c:v>66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90</c:v>
                </c:pt>
                <c:pt idx="16">
                  <c:v>96</c:v>
                </c:pt>
                <c:pt idx="17">
                  <c:v>102</c:v>
                </c:pt>
                <c:pt idx="18">
                  <c:v>108</c:v>
                </c:pt>
                <c:pt idx="19">
                  <c:v>114</c:v>
                </c:pt>
                <c:pt idx="20">
                  <c:v>120</c:v>
                </c:pt>
                <c:pt idx="21">
                  <c:v>126</c:v>
                </c:pt>
                <c:pt idx="22">
                  <c:v>132</c:v>
                </c:pt>
                <c:pt idx="23">
                  <c:v>138</c:v>
                </c:pt>
                <c:pt idx="24">
                  <c:v>144</c:v>
                </c:pt>
                <c:pt idx="25">
                  <c:v>150</c:v>
                </c:pt>
              </c:numCache>
            </c:numRef>
          </c:xVal>
          <c:yVal>
            <c:numRef>
              <c:f>Data!$B$13:$B$38</c:f>
              <c:numCache>
                <c:ptCount val="26"/>
                <c:pt idx="0">
                  <c:v>-5.853768603671668</c:v>
                </c:pt>
                <c:pt idx="1">
                  <c:v>-5.820760609190293</c:v>
                </c:pt>
                <c:pt idx="2">
                  <c:v>-5.742100705725698</c:v>
                </c:pt>
                <c:pt idx="3">
                  <c:v>-5.629318335380083</c:v>
                </c:pt>
                <c:pt idx="4">
                  <c:v>-5.488553331805901</c:v>
                </c:pt>
                <c:pt idx="5">
                  <c:v>-5.324093300581053</c:v>
                </c:pt>
                <c:pt idx="6">
                  <c:v>-5.139244250321086</c:v>
                </c:pt>
                <c:pt idx="7">
                  <c:v>-4.93669957608968</c:v>
                </c:pt>
                <c:pt idx="8">
                  <c:v>-4.718732795881051</c:v>
                </c:pt>
                <c:pt idx="9">
                  <c:v>-4.487311327414495</c:v>
                </c:pt>
                <c:pt idx="10">
                  <c:v>-4.244169390797413</c:v>
                </c:pt>
                <c:pt idx="11">
                  <c:v>-3.9908575719359156</c:v>
                </c:pt>
                <c:pt idx="12">
                  <c:v>-3.7287780695323542</c:v>
                </c:pt>
                <c:pt idx="13">
                  <c:v>-3.459210664859496</c:v>
                </c:pt>
                <c:pt idx="14">
                  <c:v>-3.183332412340594</c:v>
                </c:pt>
                <c:pt idx="15">
                  <c:v>-2.9022329268758056</c:v>
                </c:pt>
                <c:pt idx="16">
                  <c:v>-2.616926491199001</c:v>
                </c:pt>
                <c:pt idx="17">
                  <c:v>-2.3283618089127116</c:v>
                </c:pt>
                <c:pt idx="18">
                  <c:v>-2.037429976984756</c:v>
                </c:pt>
                <c:pt idx="19">
                  <c:v>-1.7449710865935204</c:v>
                </c:pt>
                <c:pt idx="20">
                  <c:v>-1.451779750127463</c:v>
                </c:pt>
                <c:pt idx="21">
                  <c:v>-1.1586097754323261</c:v>
                </c:pt>
                <c:pt idx="22">
                  <c:v>-0.8661781542515651</c:v>
                </c:pt>
                <c:pt idx="23">
                  <c:v>-0.5751684928363758</c:v>
                </c:pt>
                <c:pt idx="24">
                  <c:v>-0.2862339841664669</c:v>
                </c:pt>
                <c:pt idx="25">
                  <c:v>0</c:v>
                </c:pt>
              </c:numCache>
            </c:numRef>
          </c:yVal>
          <c:smooth val="1"/>
        </c:ser>
        <c:ser>
          <c:idx val="6"/>
          <c:order val="1"/>
          <c:tx>
            <c:strRef>
              <c:f>Data!$H$12</c:f>
              <c:strCache>
                <c:ptCount val="1"/>
                <c:pt idx="0">
                  <c:v>Fixed support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Data!$A$13:$A$38</c:f>
              <c:numCache>
                <c:ptCount val="26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24</c:v>
                </c:pt>
                <c:pt idx="5">
                  <c:v>30</c:v>
                </c:pt>
                <c:pt idx="6">
                  <c:v>36</c:v>
                </c:pt>
                <c:pt idx="7">
                  <c:v>42</c:v>
                </c:pt>
                <c:pt idx="8">
                  <c:v>48</c:v>
                </c:pt>
                <c:pt idx="9">
                  <c:v>54</c:v>
                </c:pt>
                <c:pt idx="10">
                  <c:v>60</c:v>
                </c:pt>
                <c:pt idx="11">
                  <c:v>66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90</c:v>
                </c:pt>
                <c:pt idx="16">
                  <c:v>96</c:v>
                </c:pt>
                <c:pt idx="17">
                  <c:v>102</c:v>
                </c:pt>
                <c:pt idx="18">
                  <c:v>108</c:v>
                </c:pt>
                <c:pt idx="19">
                  <c:v>114</c:v>
                </c:pt>
                <c:pt idx="20">
                  <c:v>120</c:v>
                </c:pt>
                <c:pt idx="21">
                  <c:v>126</c:v>
                </c:pt>
                <c:pt idx="22">
                  <c:v>132</c:v>
                </c:pt>
                <c:pt idx="23">
                  <c:v>138</c:v>
                </c:pt>
                <c:pt idx="24">
                  <c:v>144</c:v>
                </c:pt>
                <c:pt idx="25">
                  <c:v>150</c:v>
                </c:pt>
              </c:numCache>
            </c:numRef>
          </c:xVal>
          <c:yVal>
            <c:numRef>
              <c:f>Data!$H$13:$H$38</c:f>
              <c:numCache>
                <c:ptCount val="26"/>
                <c:pt idx="0">
                  <c:v>-2.2952466561508973</c:v>
                </c:pt>
                <c:pt idx="1">
                  <c:v>-2.2679322967855557</c:v>
                </c:pt>
                <c:pt idx="2">
                  <c:v>-2.20635329866906</c:v>
                </c:pt>
                <c:pt idx="3">
                  <c:v>-2.122039103903613</c:v>
                </c:pt>
                <c:pt idx="4">
                  <c:v>-2.0211295461416623</c:v>
                </c:pt>
                <c:pt idx="5">
                  <c:v>-1.9079122309611134</c:v>
                </c:pt>
                <c:pt idx="6">
                  <c:v>-1.785693166977512</c:v>
                </c:pt>
                <c:pt idx="7">
                  <c:v>-1.6571657492545375</c:v>
                </c:pt>
                <c:pt idx="8">
                  <c:v>-1.524603495786407</c:v>
                </c:pt>
                <c:pt idx="9">
                  <c:v>-1.389973824292416</c:v>
                </c:pt>
                <c:pt idx="10">
                  <c:v>-1.2550109548799655</c:v>
                </c:pt>
                <c:pt idx="11">
                  <c:v>-1.1212654734551661</c:v>
                </c:pt>
                <c:pt idx="12">
                  <c:v>-0.990139578720369</c:v>
                </c:pt>
                <c:pt idx="13">
                  <c:v>-0.8629130519483419</c:v>
                </c:pt>
                <c:pt idx="14">
                  <c:v>-0.7407629475623373</c:v>
                </c:pt>
                <c:pt idx="15">
                  <c:v>-0.6247788804625118</c:v>
                </c:pt>
                <c:pt idx="16">
                  <c:v>-0.5159751333827376</c:v>
                </c:pt>
                <c:pt idx="17">
                  <c:v>-0.41530040992554473</c:v>
                </c:pt>
                <c:pt idx="18">
                  <c:v>-0.3236458070587529</c:v>
                </c:pt>
                <c:pt idx="19">
                  <c:v>-0.2418514159607469</c:v>
                </c:pt>
                <c:pt idx="20">
                  <c:v>-0.17071184901998557</c:v>
                </c:pt>
                <c:pt idx="21">
                  <c:v>-0.11098091408221115</c:v>
                </c:pt>
                <c:pt idx="22">
                  <c:v>-0.06337560289087953</c:v>
                </c:pt>
                <c:pt idx="23">
                  <c:v>-0.028579521697185455</c:v>
                </c:pt>
                <c:pt idx="24">
                  <c:v>-0.007245863480838071</c:v>
                </c:pt>
                <c:pt idx="25">
                  <c:v>0</c:v>
                </c:pt>
              </c:numCache>
            </c:numRef>
          </c:yVal>
          <c:smooth val="1"/>
        </c:ser>
        <c:axId val="24142751"/>
        <c:axId val="15958168"/>
      </c:scatterChart>
      <c:valAx>
        <c:axId val="241427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Radius (mm) (0 = center)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5958168"/>
        <c:crosses val="autoZero"/>
        <c:crossBetween val="midCat"/>
        <c:dispUnits/>
      </c:valAx>
      <c:valAx>
        <c:axId val="15958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Deflection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414275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025"/>
          <c:y val="0.624"/>
          <c:w val="0.18275"/>
          <c:h val="0.11575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5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1.emf" /><Relationship Id="rId3" Type="http://schemas.openxmlformats.org/officeDocument/2006/relationships/image" Target="../media/image4.emf" /><Relationship Id="rId4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25</xdr:row>
      <xdr:rowOff>47625</xdr:rowOff>
    </xdr:from>
    <xdr:to>
      <xdr:col>13</xdr:col>
      <xdr:colOff>209550</xdr:colOff>
      <xdr:row>47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4095750"/>
          <a:ext cx="7267575" cy="3581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</xdr:row>
      <xdr:rowOff>47625</xdr:rowOff>
    </xdr:from>
    <xdr:to>
      <xdr:col>13</xdr:col>
      <xdr:colOff>209550</xdr:colOff>
      <xdr:row>22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09550"/>
          <a:ext cx="727710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559"/>
  <sheetViews>
    <sheetView tabSelected="1" workbookViewId="0" topLeftCell="A1">
      <selection activeCell="C17" sqref="C17"/>
    </sheetView>
  </sheetViews>
  <sheetFormatPr defaultColWidth="9.140625" defaultRowHeight="12.75"/>
  <cols>
    <col min="1" max="1" width="8.8515625" style="14" customWidth="1"/>
    <col min="2" max="2" width="44.28125" style="14" customWidth="1"/>
    <col min="3" max="3" width="10.00390625" style="14" customWidth="1"/>
    <col min="4" max="4" width="16.57421875" style="16" customWidth="1"/>
    <col min="5" max="5" width="8.140625" style="15" customWidth="1"/>
    <col min="6" max="8" width="5.7109375" style="15" customWidth="1"/>
    <col min="9" max="9" width="11.421875" style="18" customWidth="1"/>
    <col min="10" max="13" width="9.28125" style="14" bestFit="1" customWidth="1"/>
    <col min="14" max="14" width="9.28125" style="1" bestFit="1" customWidth="1"/>
    <col min="15" max="15" width="13.8515625" style="0" bestFit="1" customWidth="1"/>
    <col min="16" max="16" width="12.7109375" style="0" bestFit="1" customWidth="1"/>
    <col min="17" max="17" width="9.28125" style="0" bestFit="1" customWidth="1"/>
    <col min="18" max="19" width="14.7109375" style="0" bestFit="1" customWidth="1"/>
    <col min="20" max="20" width="9.28125" style="0" bestFit="1" customWidth="1"/>
    <col min="21" max="21" width="10.140625" style="0" bestFit="1" customWidth="1"/>
    <col min="22" max="23" width="9.28125" style="0" bestFit="1" customWidth="1"/>
    <col min="24" max="16384" width="9.140625" style="1" customWidth="1"/>
  </cols>
  <sheetData>
    <row r="1" ht="13.5" thickBot="1"/>
    <row r="2" spans="2:10" ht="13.5">
      <c r="B2" s="59" t="s">
        <v>39</v>
      </c>
      <c r="C2" s="60"/>
      <c r="D2" s="61"/>
      <c r="E2" s="19"/>
      <c r="F2" s="19"/>
      <c r="G2" s="20"/>
      <c r="H2" s="20"/>
      <c r="I2" s="21"/>
      <c r="J2" s="22"/>
    </row>
    <row r="3" spans="2:10" ht="12.75">
      <c r="B3" s="62" t="s">
        <v>38</v>
      </c>
      <c r="C3" s="63"/>
      <c r="D3" s="64"/>
      <c r="E3" s="19"/>
      <c r="F3" s="19"/>
      <c r="G3" s="20"/>
      <c r="H3" s="20"/>
      <c r="I3" s="21"/>
      <c r="J3" s="22"/>
    </row>
    <row r="4" spans="2:10" ht="12.75">
      <c r="B4" s="62" t="s">
        <v>54</v>
      </c>
      <c r="C4" s="63"/>
      <c r="D4" s="64"/>
      <c r="E4" s="23"/>
      <c r="F4" s="23"/>
      <c r="G4" s="24"/>
      <c r="H4" s="24"/>
      <c r="I4" s="21"/>
      <c r="J4" s="22"/>
    </row>
    <row r="5" spans="2:10" ht="13.5" thickBot="1">
      <c r="B5" s="65" t="s">
        <v>3</v>
      </c>
      <c r="C5" s="66"/>
      <c r="D5" s="67"/>
      <c r="E5" s="23"/>
      <c r="F5" s="23"/>
      <c r="G5" s="24"/>
      <c r="H5" s="24"/>
      <c r="I5" s="21"/>
      <c r="J5" s="22"/>
    </row>
    <row r="6" spans="2:10" ht="12.75">
      <c r="B6" s="31" t="s">
        <v>47</v>
      </c>
      <c r="C6" s="31"/>
      <c r="D6" s="23"/>
      <c r="E6" s="23"/>
      <c r="F6" s="23"/>
      <c r="G6" s="24"/>
      <c r="H6" s="24"/>
      <c r="I6" s="21"/>
      <c r="J6" s="22"/>
    </row>
    <row r="7" spans="3:10" ht="12.75">
      <c r="C7" s="31"/>
      <c r="D7" s="23"/>
      <c r="E7" s="23"/>
      <c r="F7" s="23"/>
      <c r="G7" s="24"/>
      <c r="H7" s="24"/>
      <c r="I7" s="21"/>
      <c r="J7" s="22"/>
    </row>
    <row r="8" spans="3:10" ht="12.75">
      <c r="C8" s="31"/>
      <c r="D8" s="23"/>
      <c r="E8" s="23"/>
      <c r="F8" s="23"/>
      <c r="G8" s="24"/>
      <c r="H8" s="24"/>
      <c r="I8" s="21"/>
      <c r="J8" s="22"/>
    </row>
    <row r="9" spans="3:10" ht="12.75">
      <c r="C9" s="31"/>
      <c r="D9" s="23"/>
      <c r="E9" s="23"/>
      <c r="F9" s="23"/>
      <c r="G9" s="24"/>
      <c r="H9" s="24"/>
      <c r="I9" s="21"/>
      <c r="J9" s="22"/>
    </row>
    <row r="10" spans="3:10" ht="12.75">
      <c r="C10" s="31"/>
      <c r="D10" s="23"/>
      <c r="E10" s="23"/>
      <c r="F10" s="23"/>
      <c r="G10" s="24"/>
      <c r="H10" s="24"/>
      <c r="I10" s="21"/>
      <c r="J10" s="22"/>
    </row>
    <row r="11" spans="3:10" ht="12.75">
      <c r="C11" s="31"/>
      <c r="D11" s="23"/>
      <c r="E11" s="23"/>
      <c r="F11" s="23"/>
      <c r="G11" s="24"/>
      <c r="H11" s="24"/>
      <c r="I11" s="21"/>
      <c r="J11" s="22"/>
    </row>
    <row r="12" spans="3:10" ht="12.75">
      <c r="C12" s="31"/>
      <c r="D12" s="23"/>
      <c r="E12" s="23"/>
      <c r="F12" s="23"/>
      <c r="G12" s="24"/>
      <c r="H12" s="24"/>
      <c r="I12" s="21"/>
      <c r="J12" s="22"/>
    </row>
    <row r="13" spans="2:10" ht="12.75">
      <c r="B13" s="57"/>
      <c r="C13" s="57"/>
      <c r="D13" s="23"/>
      <c r="E13" s="23"/>
      <c r="F13" s="23"/>
      <c r="G13" s="24"/>
      <c r="H13" s="24"/>
      <c r="I13" s="21"/>
      <c r="J13" s="22"/>
    </row>
    <row r="14" spans="2:10" ht="12.75">
      <c r="B14" s="57"/>
      <c r="C14" s="57"/>
      <c r="D14" s="23"/>
      <c r="E14" s="23"/>
      <c r="F14" s="23"/>
      <c r="G14" s="24"/>
      <c r="H14" s="24"/>
      <c r="I14" s="21"/>
      <c r="J14" s="22"/>
    </row>
    <row r="15" spans="2:10" ht="13.5" thickBot="1">
      <c r="B15" s="57"/>
      <c r="C15" s="57"/>
      <c r="D15" s="23"/>
      <c r="E15" s="23"/>
      <c r="F15" s="23"/>
      <c r="G15" s="24"/>
      <c r="H15" s="24"/>
      <c r="I15" s="21"/>
      <c r="J15" s="22"/>
    </row>
    <row r="16" spans="2:9" ht="13.5" thickTop="1">
      <c r="B16" s="32" t="s">
        <v>49</v>
      </c>
      <c r="C16" s="35" t="s">
        <v>48</v>
      </c>
      <c r="D16" s="52" t="s">
        <v>55</v>
      </c>
      <c r="E16" s="14"/>
      <c r="F16" s="14"/>
      <c r="G16" s="14"/>
      <c r="H16" s="14"/>
      <c r="I16" s="14"/>
    </row>
    <row r="17" spans="2:9" ht="12.75">
      <c r="B17" s="36" t="s">
        <v>50</v>
      </c>
      <c r="C17" s="43">
        <v>150</v>
      </c>
      <c r="D17" s="53">
        <v>150</v>
      </c>
      <c r="E17" s="14"/>
      <c r="F17" s="14"/>
      <c r="G17" s="14"/>
      <c r="H17" s="14"/>
      <c r="I17" s="14"/>
    </row>
    <row r="18" spans="2:9" ht="12.75">
      <c r="B18" s="36" t="s">
        <v>51</v>
      </c>
      <c r="C18" s="44">
        <v>1.4988016429998574</v>
      </c>
      <c r="D18" s="54">
        <v>1.4988016429998574</v>
      </c>
      <c r="E18" s="14"/>
      <c r="F18" s="14"/>
      <c r="G18" s="14"/>
      <c r="H18" s="14"/>
      <c r="I18" s="14"/>
    </row>
    <row r="19" spans="2:9" ht="12.75">
      <c r="B19" s="36" t="s">
        <v>0</v>
      </c>
      <c r="C19" s="43">
        <f>200000</f>
        <v>200000</v>
      </c>
      <c r="D19" s="53">
        <f>200000</f>
        <v>200000</v>
      </c>
      <c r="E19" s="14"/>
      <c r="F19" s="14"/>
      <c r="G19" s="14"/>
      <c r="H19" s="14"/>
      <c r="I19" s="14"/>
    </row>
    <row r="20" spans="1:13" ht="12.75">
      <c r="A20" s="17"/>
      <c r="B20" s="36" t="s">
        <v>2</v>
      </c>
      <c r="C20" s="43">
        <v>0.29</v>
      </c>
      <c r="D20" s="53">
        <v>0.29</v>
      </c>
      <c r="E20" s="17"/>
      <c r="F20" s="17"/>
      <c r="G20" s="17"/>
      <c r="H20" s="17"/>
      <c r="I20" s="17"/>
      <c r="J20" s="17"/>
      <c r="K20" s="17"/>
      <c r="L20" s="17"/>
      <c r="M20" s="17"/>
    </row>
    <row r="21" spans="1:13" ht="12.75">
      <c r="A21" s="17"/>
      <c r="B21" s="36" t="s">
        <v>40</v>
      </c>
      <c r="C21" s="43">
        <v>1000</v>
      </c>
      <c r="D21" s="53">
        <v>1000</v>
      </c>
      <c r="E21" s="17"/>
      <c r="F21" s="17"/>
      <c r="G21" s="17"/>
      <c r="H21" s="17"/>
      <c r="I21" s="17"/>
      <c r="J21" s="17"/>
      <c r="K21" s="17"/>
      <c r="L21" s="17"/>
      <c r="M21" s="17"/>
    </row>
    <row r="22" spans="1:13" ht="12.75">
      <c r="A22" s="17"/>
      <c r="B22" s="36" t="s">
        <v>17</v>
      </c>
      <c r="C22" s="45">
        <f>PI()*A^2</f>
        <v>70685.83470577035</v>
      </c>
      <c r="D22" s="55"/>
      <c r="E22" s="17"/>
      <c r="F22" s="17"/>
      <c r="G22" s="17"/>
      <c r="H22" s="17"/>
      <c r="I22" s="17"/>
      <c r="J22" s="17"/>
      <c r="K22" s="17"/>
      <c r="L22" s="17"/>
      <c r="M22" s="17"/>
    </row>
    <row r="23" spans="1:13" ht="12.75">
      <c r="A23" s="17"/>
      <c r="B23" s="39" t="s">
        <v>1</v>
      </c>
      <c r="C23" s="46"/>
      <c r="D23" s="56"/>
      <c r="E23" s="17"/>
      <c r="F23" s="17"/>
      <c r="G23" s="17"/>
      <c r="H23" s="17"/>
      <c r="I23" s="17"/>
      <c r="J23" s="17"/>
      <c r="K23" s="17"/>
      <c r="L23" s="17"/>
      <c r="M23" s="17"/>
    </row>
    <row r="24" spans="2:9" ht="12.75">
      <c r="B24" s="36" t="s">
        <v>4</v>
      </c>
      <c r="C24" s="46">
        <v>1</v>
      </c>
      <c r="D24" s="56">
        <v>1</v>
      </c>
      <c r="E24" s="14"/>
      <c r="F24" s="14"/>
      <c r="G24" s="14"/>
      <c r="H24" s="14"/>
      <c r="I24" s="14"/>
    </row>
    <row r="25" spans="2:9" ht="12.75">
      <c r="B25" s="36" t="s">
        <v>46</v>
      </c>
      <c r="C25" s="43">
        <v>10</v>
      </c>
      <c r="D25" s="53">
        <v>10</v>
      </c>
      <c r="E25" s="14"/>
      <c r="F25" s="14"/>
      <c r="G25" s="14"/>
      <c r="H25" s="14"/>
      <c r="I25" s="14"/>
    </row>
    <row r="26" spans="2:9" ht="12.75">
      <c r="B26" s="36" t="s">
        <v>53</v>
      </c>
      <c r="C26" s="47">
        <f>IF(C25&lt;0.5*t,SQRT(1.6*C25^2+t^2)-0.675*t,C25)</f>
        <v>10</v>
      </c>
      <c r="D26" s="54"/>
      <c r="E26" s="14"/>
      <c r="F26" s="14"/>
      <c r="G26" s="14"/>
      <c r="H26" s="14"/>
      <c r="I26" s="14"/>
    </row>
    <row r="27" spans="2:9" ht="12.75" customHeight="1">
      <c r="B27" s="40" t="s">
        <v>31</v>
      </c>
      <c r="C27" s="45">
        <f>q*(PI()*ro_prime^2)</f>
        <v>314.1592653589793</v>
      </c>
      <c r="D27" s="55"/>
      <c r="E27" s="14"/>
      <c r="F27" s="14"/>
      <c r="G27" s="14"/>
      <c r="H27" s="14"/>
      <c r="I27" s="14"/>
    </row>
    <row r="28" spans="2:9" ht="12.75" customHeight="1">
      <c r="B28" s="42" t="s">
        <v>20</v>
      </c>
      <c r="C28" s="48"/>
      <c r="D28" s="53"/>
      <c r="E28" s="14"/>
      <c r="F28" s="14"/>
      <c r="G28" s="14"/>
      <c r="H28" s="14"/>
      <c r="I28" s="14"/>
    </row>
    <row r="29" spans="2:9" ht="12.75" customHeight="1">
      <c r="B29" s="41" t="s">
        <v>11</v>
      </c>
      <c r="C29" s="43"/>
      <c r="D29" s="53"/>
      <c r="E29" s="14"/>
      <c r="F29" s="14"/>
      <c r="G29" s="14"/>
      <c r="H29" s="14"/>
      <c r="I29" s="14"/>
    </row>
    <row r="30" spans="2:9" ht="12.75" customHeight="1">
      <c r="B30" s="37" t="s">
        <v>14</v>
      </c>
      <c r="C30" s="49">
        <f>-W*A^2*(3+v)/(16*PI()*D*(1+v))</f>
        <v>-5.853768603671668</v>
      </c>
      <c r="D30" s="69">
        <v>-5.787</v>
      </c>
      <c r="E30" s="14"/>
      <c r="F30" s="14"/>
      <c r="G30" s="14"/>
      <c r="H30" s="14"/>
      <c r="I30" s="14"/>
    </row>
    <row r="31" spans="2:9" ht="12.75" customHeight="1">
      <c r="B31" s="37" t="s">
        <v>15</v>
      </c>
      <c r="C31" s="49">
        <f>W*A/(4*PI()*D*(1+v))</f>
        <v>0.04744695930027694</v>
      </c>
      <c r="D31" s="53"/>
      <c r="E31" s="14"/>
      <c r="F31" s="14"/>
      <c r="G31" s="14"/>
      <c r="H31" s="14"/>
      <c r="I31" s="14"/>
    </row>
    <row r="32" spans="2:9" ht="12.75" customHeight="1">
      <c r="B32" s="37" t="s">
        <v>18</v>
      </c>
      <c r="C32" s="45">
        <f>W*(4*(1+v)*LN(A/ro_prime)+1)/(4*PI())</f>
        <v>374.3384759421851</v>
      </c>
      <c r="D32" s="53"/>
      <c r="E32" s="14"/>
      <c r="F32" s="14"/>
      <c r="G32" s="14"/>
      <c r="H32" s="14"/>
      <c r="I32" s="14"/>
    </row>
    <row r="33" spans="2:9" ht="12.75" customHeight="1">
      <c r="B33" s="37" t="s">
        <v>41</v>
      </c>
      <c r="C33" s="45">
        <f>6*Mc/t^2</f>
        <v>999.8328399474813</v>
      </c>
      <c r="D33" s="53"/>
      <c r="E33" s="14"/>
      <c r="F33" s="14"/>
      <c r="G33" s="14"/>
      <c r="H33" s="14"/>
      <c r="I33" s="14"/>
    </row>
    <row r="34" spans="2:9" ht="12.75" customHeight="1">
      <c r="B34" s="37" t="s">
        <v>42</v>
      </c>
      <c r="C34" s="47">
        <f>sigmax/sigss</f>
        <v>1.0001671879996736</v>
      </c>
      <c r="D34" s="53"/>
      <c r="E34" s="14"/>
      <c r="F34" s="14"/>
      <c r="G34" s="14"/>
      <c r="H34" s="14"/>
      <c r="I34" s="14"/>
    </row>
    <row r="35" spans="2:9" ht="12.75" customHeight="1">
      <c r="B35" s="41" t="s">
        <v>19</v>
      </c>
      <c r="C35" s="43"/>
      <c r="D35" s="53"/>
      <c r="E35" s="14"/>
      <c r="F35" s="14"/>
      <c r="G35" s="14"/>
      <c r="H35" s="14"/>
      <c r="I35" s="14"/>
    </row>
    <row r="36" spans="2:9" ht="12.75" customHeight="1">
      <c r="B36" s="37" t="s">
        <v>21</v>
      </c>
      <c r="C36" s="49">
        <f>-W*A^2/(16*PI()*D)</f>
        <v>-2.2952466561508973</v>
      </c>
      <c r="D36" s="69">
        <v>-2.238</v>
      </c>
      <c r="E36" s="14"/>
      <c r="F36" s="14"/>
      <c r="G36" s="14"/>
      <c r="H36" s="14"/>
      <c r="I36" s="14"/>
    </row>
    <row r="37" spans="2:9" ht="12.75" customHeight="1">
      <c r="B37" s="37" t="s">
        <v>33</v>
      </c>
      <c r="C37" s="49">
        <f>0.0293*W*A/D</f>
        <v>0.022535934930240822</v>
      </c>
      <c r="D37" s="53"/>
      <c r="E37" s="14"/>
      <c r="F37" s="14"/>
      <c r="G37" s="14"/>
      <c r="H37" s="14"/>
      <c r="I37" s="14"/>
    </row>
    <row r="38" spans="2:9" ht="12.75" customHeight="1">
      <c r="B38" s="37" t="s">
        <v>32</v>
      </c>
      <c r="C38" s="50">
        <f>0.368*A</f>
        <v>55.199999999999996</v>
      </c>
      <c r="D38" s="53"/>
      <c r="E38" s="14"/>
      <c r="F38" s="14"/>
      <c r="G38" s="14"/>
      <c r="H38" s="14"/>
      <c r="I38" s="14"/>
    </row>
    <row r="39" spans="2:9" ht="12.75" customHeight="1">
      <c r="B39" s="37" t="s">
        <v>22</v>
      </c>
      <c r="C39" s="45">
        <f>W*((1+v)*LN(A/ro_prime))/(4*PI())</f>
        <v>87.33461898554629</v>
      </c>
      <c r="D39" s="53"/>
      <c r="E39" s="14"/>
      <c r="F39" s="14"/>
      <c r="G39" s="14"/>
      <c r="H39" s="14"/>
      <c r="I39" s="14"/>
    </row>
    <row r="40" spans="2:9" ht="12.75" customHeight="1">
      <c r="B40" s="37" t="s">
        <v>23</v>
      </c>
      <c r="C40" s="45">
        <f>-W/(4*PI())</f>
        <v>-25</v>
      </c>
      <c r="D40" s="53"/>
      <c r="E40" s="14"/>
      <c r="F40" s="14"/>
      <c r="G40" s="14"/>
      <c r="H40" s="14"/>
      <c r="I40" s="14"/>
    </row>
    <row r="41" spans="2:9" ht="12.75" customHeight="1">
      <c r="B41" s="37" t="s">
        <v>44</v>
      </c>
      <c r="C41" s="45">
        <f>6*fmc/t^2</f>
        <v>233.26488121818434</v>
      </c>
      <c r="D41" s="53"/>
      <c r="E41" s="14"/>
      <c r="F41" s="14"/>
      <c r="G41" s="14"/>
      <c r="H41" s="14"/>
      <c r="I41" s="14"/>
    </row>
    <row r="42" spans="2:9" ht="12.75" customHeight="1">
      <c r="B42" s="37" t="s">
        <v>43</v>
      </c>
      <c r="C42" s="45">
        <f>6*fma/t^2</f>
        <v>-66.77331507474408</v>
      </c>
      <c r="D42" s="53"/>
      <c r="E42" s="14"/>
      <c r="F42" s="14"/>
      <c r="G42" s="14"/>
      <c r="H42" s="14"/>
      <c r="I42" s="14"/>
    </row>
    <row r="43" spans="2:9" ht="12.75" customHeight="1" thickBot="1">
      <c r="B43" s="38" t="s">
        <v>42</v>
      </c>
      <c r="C43" s="51">
        <f>sigmax/MAX(sigfo,sigfi)</f>
        <v>4.286971938414724</v>
      </c>
      <c r="D43" s="53"/>
      <c r="E43" s="14"/>
      <c r="F43" s="14"/>
      <c r="G43" s="14"/>
      <c r="H43" s="14"/>
      <c r="I43" s="14"/>
    </row>
    <row r="44" spans="2:9" ht="12.75" customHeight="1" thickTop="1">
      <c r="B44" s="25"/>
      <c r="C44" s="33"/>
      <c r="D44" s="14"/>
      <c r="E44" s="14"/>
      <c r="F44" s="14"/>
      <c r="G44" s="14"/>
      <c r="H44" s="14"/>
      <c r="I44" s="14"/>
    </row>
    <row r="45" spans="2:9" ht="12.75" customHeight="1">
      <c r="B45" s="34" t="s">
        <v>52</v>
      </c>
      <c r="C45" s="26"/>
      <c r="D45" s="14"/>
      <c r="E45" s="14"/>
      <c r="F45" s="14"/>
      <c r="G45" s="14"/>
      <c r="H45" s="14"/>
      <c r="I45" s="14"/>
    </row>
    <row r="46" spans="2:9" ht="12.75" customHeight="1">
      <c r="B46" s="58"/>
      <c r="C46" s="58"/>
      <c r="D46" s="58"/>
      <c r="E46" s="58"/>
      <c r="F46" s="58"/>
      <c r="G46" s="58"/>
      <c r="H46" s="58"/>
      <c r="I46" s="58"/>
    </row>
    <row r="47" spans="2:14" ht="12.75">
      <c r="B47" s="58"/>
      <c r="C47" s="58"/>
      <c r="D47" s="58"/>
      <c r="E47" s="58"/>
      <c r="F47" s="58"/>
      <c r="G47" s="58"/>
      <c r="H47" s="58"/>
      <c r="I47" s="58"/>
      <c r="N47"/>
    </row>
    <row r="48" spans="2:14" ht="12.75">
      <c r="B48" s="58"/>
      <c r="C48" s="58"/>
      <c r="D48" s="58"/>
      <c r="E48" s="58"/>
      <c r="F48" s="58"/>
      <c r="G48" s="58"/>
      <c r="H48" s="58"/>
      <c r="I48" s="58"/>
      <c r="N48"/>
    </row>
    <row r="49" spans="2:14" ht="12.75">
      <c r="B49" s="58"/>
      <c r="C49" s="58"/>
      <c r="D49" s="58"/>
      <c r="E49" s="58"/>
      <c r="F49" s="58"/>
      <c r="G49" s="58"/>
      <c r="H49" s="58"/>
      <c r="I49" s="58"/>
      <c r="N49"/>
    </row>
    <row r="50" spans="2:14" ht="12.75">
      <c r="B50" s="58"/>
      <c r="C50" s="58"/>
      <c r="D50" s="58"/>
      <c r="E50" s="58"/>
      <c r="F50" s="58"/>
      <c r="G50" s="58"/>
      <c r="H50" s="58"/>
      <c r="I50" s="58"/>
      <c r="N50"/>
    </row>
    <row r="51" spans="2:14" ht="12.75">
      <c r="B51" s="58"/>
      <c r="C51" s="58"/>
      <c r="D51" s="58"/>
      <c r="E51" s="58"/>
      <c r="F51" s="58"/>
      <c r="G51" s="58"/>
      <c r="H51" s="58"/>
      <c r="I51" s="58"/>
      <c r="N51"/>
    </row>
    <row r="52" spans="2:14" ht="12.75">
      <c r="B52" s="58"/>
      <c r="C52" s="58"/>
      <c r="D52" s="58"/>
      <c r="E52" s="58"/>
      <c r="F52" s="58"/>
      <c r="G52" s="58"/>
      <c r="H52" s="58"/>
      <c r="I52" s="58"/>
      <c r="N52"/>
    </row>
    <row r="53" spans="2:14" ht="12.75">
      <c r="B53" s="58"/>
      <c r="C53" s="58"/>
      <c r="D53" s="58"/>
      <c r="E53" s="58"/>
      <c r="F53" s="58"/>
      <c r="G53" s="58"/>
      <c r="H53" s="58"/>
      <c r="I53" s="58"/>
      <c r="N53"/>
    </row>
    <row r="54" spans="2:14" ht="12.75">
      <c r="B54" s="58"/>
      <c r="C54" s="58"/>
      <c r="D54" s="58"/>
      <c r="E54" s="58"/>
      <c r="F54" s="58"/>
      <c r="G54" s="58"/>
      <c r="H54" s="58"/>
      <c r="I54" s="58"/>
      <c r="N54"/>
    </row>
    <row r="55" spans="2:14" ht="12.75">
      <c r="B55" s="58"/>
      <c r="C55" s="58"/>
      <c r="D55" s="58"/>
      <c r="E55" s="58"/>
      <c r="F55" s="58"/>
      <c r="G55" s="58"/>
      <c r="H55" s="58"/>
      <c r="I55" s="58"/>
      <c r="N55"/>
    </row>
    <row r="56" spans="2:14" ht="12.75">
      <c r="B56" s="58"/>
      <c r="C56" s="58"/>
      <c r="D56" s="58"/>
      <c r="E56" s="58"/>
      <c r="F56" s="58"/>
      <c r="G56" s="58"/>
      <c r="H56" s="58"/>
      <c r="I56" s="58"/>
      <c r="N56"/>
    </row>
    <row r="57" spans="2:14" ht="12.75">
      <c r="B57" s="58"/>
      <c r="C57" s="58"/>
      <c r="D57" s="58"/>
      <c r="E57" s="58"/>
      <c r="F57" s="58"/>
      <c r="G57" s="58"/>
      <c r="H57" s="58"/>
      <c r="I57" s="58"/>
      <c r="N57"/>
    </row>
    <row r="58" spans="2:14" ht="12.75">
      <c r="B58" s="58"/>
      <c r="C58" s="58"/>
      <c r="D58" s="58"/>
      <c r="E58" s="58"/>
      <c r="F58" s="58"/>
      <c r="G58" s="58"/>
      <c r="H58" s="58"/>
      <c r="I58" s="58"/>
      <c r="N58"/>
    </row>
    <row r="59" spans="2:14" ht="12.75">
      <c r="B59" s="58"/>
      <c r="C59" s="58"/>
      <c r="D59" s="58"/>
      <c r="E59" s="58"/>
      <c r="F59" s="58"/>
      <c r="G59" s="58"/>
      <c r="H59" s="58"/>
      <c r="I59" s="58"/>
      <c r="N59"/>
    </row>
    <row r="60" spans="2:14" ht="12.75">
      <c r="B60" s="58"/>
      <c r="C60" s="58"/>
      <c r="D60" s="58"/>
      <c r="E60" s="58"/>
      <c r="F60" s="58"/>
      <c r="G60" s="58"/>
      <c r="H60" s="58"/>
      <c r="I60" s="58"/>
      <c r="N60"/>
    </row>
    <row r="61" spans="2:14" ht="12.75">
      <c r="B61" s="58"/>
      <c r="C61" s="58"/>
      <c r="D61" s="58"/>
      <c r="E61" s="58"/>
      <c r="F61" s="58"/>
      <c r="G61" s="58"/>
      <c r="H61" s="58"/>
      <c r="I61" s="58"/>
      <c r="N61"/>
    </row>
    <row r="62" spans="2:14" ht="12.75">
      <c r="B62" s="58"/>
      <c r="C62" s="58"/>
      <c r="D62" s="58"/>
      <c r="E62" s="58"/>
      <c r="F62" s="58"/>
      <c r="G62" s="58"/>
      <c r="H62" s="58"/>
      <c r="I62" s="58"/>
      <c r="J62" s="27"/>
      <c r="K62" s="27"/>
      <c r="L62" s="27"/>
      <c r="M62" s="27"/>
      <c r="N62"/>
    </row>
    <row r="63" spans="2:14" ht="12.75">
      <c r="B63" s="58"/>
      <c r="C63" s="58"/>
      <c r="D63" s="58"/>
      <c r="E63" s="58"/>
      <c r="F63" s="58"/>
      <c r="G63" s="58"/>
      <c r="H63" s="58"/>
      <c r="I63" s="58"/>
      <c r="J63" s="27"/>
      <c r="K63" s="27"/>
      <c r="L63" s="27"/>
      <c r="M63" s="27"/>
      <c r="N63"/>
    </row>
    <row r="64" spans="2:14" ht="12.75">
      <c r="B64" s="58"/>
      <c r="C64" s="58"/>
      <c r="D64" s="58"/>
      <c r="E64" s="58"/>
      <c r="F64" s="58"/>
      <c r="G64" s="58"/>
      <c r="H64" s="58"/>
      <c r="I64" s="58"/>
      <c r="J64" s="27"/>
      <c r="K64" s="27"/>
      <c r="L64" s="27"/>
      <c r="M64" s="27"/>
      <c r="N64"/>
    </row>
    <row r="65" spans="2:14" ht="12.75">
      <c r="B65" s="58"/>
      <c r="C65" s="58"/>
      <c r="D65" s="58"/>
      <c r="E65" s="58"/>
      <c r="F65" s="58"/>
      <c r="G65" s="58"/>
      <c r="H65" s="58"/>
      <c r="I65" s="58"/>
      <c r="J65" s="27"/>
      <c r="K65" s="27"/>
      <c r="L65" s="27"/>
      <c r="M65" s="27"/>
      <c r="N65"/>
    </row>
    <row r="66" spans="2:14" ht="12.75">
      <c r="B66" s="58"/>
      <c r="C66" s="58"/>
      <c r="D66" s="58"/>
      <c r="E66" s="58"/>
      <c r="F66" s="58"/>
      <c r="G66" s="58"/>
      <c r="H66" s="58"/>
      <c r="I66" s="58"/>
      <c r="J66" s="27"/>
      <c r="K66" s="27"/>
      <c r="L66" s="27"/>
      <c r="M66" s="27"/>
      <c r="N66"/>
    </row>
    <row r="67" spans="2:14" ht="12.75">
      <c r="B67" s="58"/>
      <c r="C67" s="58"/>
      <c r="D67" s="58"/>
      <c r="E67" s="58"/>
      <c r="F67" s="58"/>
      <c r="G67" s="58"/>
      <c r="H67" s="58"/>
      <c r="I67" s="58"/>
      <c r="J67" s="27"/>
      <c r="K67" s="27"/>
      <c r="L67" s="27"/>
      <c r="M67" s="27"/>
      <c r="N67"/>
    </row>
    <row r="68" spans="2:14" ht="12.75">
      <c r="B68" s="58"/>
      <c r="C68" s="58"/>
      <c r="D68" s="58"/>
      <c r="E68" s="58"/>
      <c r="F68" s="58"/>
      <c r="G68" s="58"/>
      <c r="H68" s="58"/>
      <c r="I68" s="58"/>
      <c r="J68" s="27"/>
      <c r="K68" s="27"/>
      <c r="L68" s="27"/>
      <c r="M68" s="27"/>
      <c r="N68"/>
    </row>
    <row r="69" spans="2:14" ht="12.75">
      <c r="B69" s="58"/>
      <c r="C69" s="58"/>
      <c r="D69" s="58"/>
      <c r="E69" s="58"/>
      <c r="F69" s="58"/>
      <c r="G69" s="58"/>
      <c r="H69" s="58"/>
      <c r="I69" s="58"/>
      <c r="J69" s="27"/>
      <c r="K69" s="27"/>
      <c r="L69" s="27"/>
      <c r="M69" s="27"/>
      <c r="N69"/>
    </row>
    <row r="70" spans="2:14" ht="12.75">
      <c r="B70" s="58"/>
      <c r="C70" s="58"/>
      <c r="D70" s="58"/>
      <c r="E70" s="58"/>
      <c r="F70" s="58"/>
      <c r="G70" s="58"/>
      <c r="H70" s="58"/>
      <c r="I70" s="58"/>
      <c r="J70" s="27"/>
      <c r="K70" s="27"/>
      <c r="L70" s="27"/>
      <c r="M70" s="27"/>
      <c r="N70"/>
    </row>
    <row r="71" spans="2:14" ht="12.75">
      <c r="B71" s="58"/>
      <c r="C71" s="58"/>
      <c r="D71" s="58"/>
      <c r="E71" s="58"/>
      <c r="F71" s="58"/>
      <c r="G71" s="58"/>
      <c r="H71" s="58"/>
      <c r="I71" s="58"/>
      <c r="J71" s="27"/>
      <c r="K71" s="27"/>
      <c r="L71" s="27"/>
      <c r="M71" s="27"/>
      <c r="N71" s="2"/>
    </row>
    <row r="72" spans="2:14" ht="12.75">
      <c r="B72" s="58"/>
      <c r="C72" s="58"/>
      <c r="D72" s="58"/>
      <c r="E72" s="58"/>
      <c r="F72" s="58"/>
      <c r="G72" s="58"/>
      <c r="H72" s="58"/>
      <c r="I72" s="58"/>
      <c r="J72" s="27"/>
      <c r="K72" s="27"/>
      <c r="L72" s="27"/>
      <c r="M72" s="27"/>
      <c r="N72" s="2"/>
    </row>
    <row r="73" spans="2:14" ht="12.75">
      <c r="B73" s="58"/>
      <c r="C73" s="58"/>
      <c r="D73" s="58"/>
      <c r="E73" s="58"/>
      <c r="F73" s="58"/>
      <c r="G73" s="58"/>
      <c r="H73" s="58"/>
      <c r="I73" s="58"/>
      <c r="J73" s="27"/>
      <c r="K73" s="27"/>
      <c r="L73" s="27"/>
      <c r="M73" s="27"/>
      <c r="N73" s="2"/>
    </row>
    <row r="74" spans="2:14" ht="12.75">
      <c r="B74" s="58"/>
      <c r="C74" s="58"/>
      <c r="D74" s="58"/>
      <c r="E74" s="58"/>
      <c r="F74" s="58"/>
      <c r="G74" s="58"/>
      <c r="H74" s="58"/>
      <c r="I74" s="58"/>
      <c r="J74" s="27"/>
      <c r="K74" s="27"/>
      <c r="L74" s="27"/>
      <c r="M74" s="27"/>
      <c r="N74" s="2"/>
    </row>
    <row r="75" spans="2:14" ht="12.75">
      <c r="B75" s="58"/>
      <c r="C75" s="58"/>
      <c r="D75" s="58"/>
      <c r="E75" s="58"/>
      <c r="F75" s="58"/>
      <c r="G75" s="58"/>
      <c r="H75" s="58"/>
      <c r="I75" s="58"/>
      <c r="J75" s="27"/>
      <c r="K75" s="27"/>
      <c r="L75" s="27"/>
      <c r="M75" s="27"/>
      <c r="N75" s="2"/>
    </row>
    <row r="76" spans="2:14" ht="12.75">
      <c r="B76" s="58"/>
      <c r="C76" s="58"/>
      <c r="D76" s="58"/>
      <c r="E76" s="58"/>
      <c r="F76" s="58"/>
      <c r="G76" s="58"/>
      <c r="H76" s="58"/>
      <c r="I76" s="58"/>
      <c r="J76" s="27"/>
      <c r="K76" s="27"/>
      <c r="L76" s="27"/>
      <c r="M76" s="27"/>
      <c r="N76" s="2"/>
    </row>
    <row r="77" spans="2:14" ht="12.75">
      <c r="B77" s="58"/>
      <c r="C77" s="58"/>
      <c r="D77" s="58"/>
      <c r="E77" s="58"/>
      <c r="F77" s="58"/>
      <c r="G77" s="58"/>
      <c r="H77" s="58"/>
      <c r="I77" s="58"/>
      <c r="J77" s="27"/>
      <c r="K77" s="27"/>
      <c r="L77" s="27"/>
      <c r="M77" s="27"/>
      <c r="N77" s="2"/>
    </row>
    <row r="78" spans="2:14" ht="12.75">
      <c r="B78" s="58"/>
      <c r="C78" s="58"/>
      <c r="D78" s="58"/>
      <c r="E78" s="58"/>
      <c r="F78" s="58"/>
      <c r="G78" s="58"/>
      <c r="H78" s="58"/>
      <c r="I78" s="58"/>
      <c r="J78" s="27"/>
      <c r="K78" s="27"/>
      <c r="L78" s="27"/>
      <c r="M78" s="27"/>
      <c r="N78" s="2"/>
    </row>
    <row r="79" spans="2:14" ht="12.75">
      <c r="B79" s="58"/>
      <c r="C79" s="58"/>
      <c r="D79" s="58"/>
      <c r="E79" s="58"/>
      <c r="F79" s="58"/>
      <c r="G79" s="58"/>
      <c r="H79" s="58"/>
      <c r="I79" s="58"/>
      <c r="J79" s="27"/>
      <c r="K79" s="27"/>
      <c r="L79" s="27"/>
      <c r="M79" s="27"/>
      <c r="N79" s="2"/>
    </row>
    <row r="80" spans="4:14" ht="12.75">
      <c r="D80" s="14"/>
      <c r="E80" s="14"/>
      <c r="F80" s="14"/>
      <c r="G80" s="14"/>
      <c r="H80" s="14"/>
      <c r="I80" s="14"/>
      <c r="J80" s="27"/>
      <c r="K80" s="27"/>
      <c r="L80" s="27"/>
      <c r="M80" s="27"/>
      <c r="N80" s="2"/>
    </row>
    <row r="81" spans="4:14" ht="12.75">
      <c r="D81" s="14"/>
      <c r="E81" s="14"/>
      <c r="F81" s="14"/>
      <c r="G81" s="14"/>
      <c r="H81" s="14"/>
      <c r="I81" s="14"/>
      <c r="J81" s="27"/>
      <c r="K81" s="27"/>
      <c r="L81" s="27"/>
      <c r="M81" s="27"/>
      <c r="N81" s="2"/>
    </row>
    <row r="82" spans="4:14" ht="12.75">
      <c r="D82" s="14"/>
      <c r="E82" s="14"/>
      <c r="F82" s="14"/>
      <c r="G82" s="14"/>
      <c r="H82" s="14"/>
      <c r="I82" s="14"/>
      <c r="J82" s="27"/>
      <c r="K82" s="27"/>
      <c r="L82" s="27"/>
      <c r="M82" s="27"/>
      <c r="N82" s="2"/>
    </row>
    <row r="83" spans="4:14" ht="12.75">
      <c r="D83" s="14"/>
      <c r="E83" s="14"/>
      <c r="F83" s="14"/>
      <c r="G83" s="14"/>
      <c r="H83" s="14"/>
      <c r="I83" s="14"/>
      <c r="J83" s="27"/>
      <c r="K83" s="27"/>
      <c r="L83" s="27"/>
      <c r="M83" s="27"/>
      <c r="N83" s="2"/>
    </row>
    <row r="84" spans="4:14" ht="12.75">
      <c r="D84" s="14"/>
      <c r="E84" s="14"/>
      <c r="F84" s="14"/>
      <c r="G84" s="14"/>
      <c r="H84" s="14"/>
      <c r="I84" s="14"/>
      <c r="J84" s="27"/>
      <c r="K84" s="27"/>
      <c r="L84" s="27"/>
      <c r="M84" s="27"/>
      <c r="N84" s="2"/>
    </row>
    <row r="85" spans="4:14" ht="12.75">
      <c r="D85" s="14"/>
      <c r="E85" s="14"/>
      <c r="F85" s="14"/>
      <c r="G85" s="14"/>
      <c r="H85" s="14"/>
      <c r="I85" s="14"/>
      <c r="J85" s="27"/>
      <c r="K85" s="27"/>
      <c r="L85" s="27"/>
      <c r="M85" s="27"/>
      <c r="N85" s="2"/>
    </row>
    <row r="86" spans="4:14" ht="12.75">
      <c r="D86" s="14"/>
      <c r="E86" s="14"/>
      <c r="F86" s="14"/>
      <c r="G86" s="14"/>
      <c r="H86" s="14"/>
      <c r="I86" s="14"/>
      <c r="J86" s="27"/>
      <c r="K86" s="27"/>
      <c r="L86" s="27"/>
      <c r="M86" s="27"/>
      <c r="N86" s="2"/>
    </row>
    <row r="87" spans="4:14" ht="12.75">
      <c r="D87" s="14"/>
      <c r="E87" s="14"/>
      <c r="F87" s="14"/>
      <c r="G87" s="14"/>
      <c r="H87" s="14"/>
      <c r="I87" s="14"/>
      <c r="J87" s="27"/>
      <c r="K87" s="27"/>
      <c r="L87" s="27"/>
      <c r="M87" s="27"/>
      <c r="N87" s="2"/>
    </row>
    <row r="88" spans="4:14" ht="12.75">
      <c r="D88" s="14"/>
      <c r="E88" s="14"/>
      <c r="F88" s="14"/>
      <c r="G88" s="14"/>
      <c r="H88" s="14"/>
      <c r="I88" s="14"/>
      <c r="J88" s="27"/>
      <c r="K88" s="27"/>
      <c r="L88" s="27"/>
      <c r="M88" s="27"/>
      <c r="N88" s="2"/>
    </row>
    <row r="89" spans="4:14" ht="12.75">
      <c r="D89" s="14"/>
      <c r="E89" s="14"/>
      <c r="F89" s="14"/>
      <c r="G89" s="14"/>
      <c r="H89" s="14"/>
      <c r="I89" s="14"/>
      <c r="J89" s="27"/>
      <c r="K89" s="27"/>
      <c r="L89" s="27"/>
      <c r="M89" s="27"/>
      <c r="N89" s="2"/>
    </row>
    <row r="90" spans="4:14" ht="12.75">
      <c r="D90" s="14"/>
      <c r="E90" s="14"/>
      <c r="F90" s="14"/>
      <c r="G90" s="14"/>
      <c r="H90" s="14"/>
      <c r="I90" s="14"/>
      <c r="J90" s="27"/>
      <c r="K90" s="27"/>
      <c r="L90" s="27"/>
      <c r="M90" s="27"/>
      <c r="N90" s="2"/>
    </row>
    <row r="91" spans="4:14" ht="12.75">
      <c r="D91" s="14"/>
      <c r="E91" s="14"/>
      <c r="F91" s="14"/>
      <c r="G91" s="14"/>
      <c r="H91" s="14"/>
      <c r="I91" s="14"/>
      <c r="J91" s="27"/>
      <c r="K91" s="27"/>
      <c r="L91" s="27"/>
      <c r="M91" s="27"/>
      <c r="N91" s="2"/>
    </row>
    <row r="92" spans="4:14" ht="12.75">
      <c r="D92" s="14"/>
      <c r="E92" s="14"/>
      <c r="F92" s="14"/>
      <c r="G92" s="14"/>
      <c r="H92" s="14"/>
      <c r="I92" s="14"/>
      <c r="J92" s="27"/>
      <c r="K92" s="27"/>
      <c r="L92" s="27"/>
      <c r="M92" s="27"/>
      <c r="N92" s="2"/>
    </row>
    <row r="93" spans="4:14" ht="12.75">
      <c r="D93" s="14"/>
      <c r="E93" s="14"/>
      <c r="F93" s="14"/>
      <c r="G93" s="14"/>
      <c r="H93" s="14"/>
      <c r="I93" s="14"/>
      <c r="J93" s="27"/>
      <c r="K93" s="27"/>
      <c r="L93" s="27"/>
      <c r="M93" s="27"/>
      <c r="N93" s="2"/>
    </row>
    <row r="94" spans="4:14" ht="12.75">
      <c r="D94" s="14"/>
      <c r="E94" s="14"/>
      <c r="F94" s="14"/>
      <c r="G94" s="14"/>
      <c r="H94" s="14"/>
      <c r="I94" s="14"/>
      <c r="J94" s="27"/>
      <c r="K94" s="27"/>
      <c r="L94" s="27"/>
      <c r="M94" s="27"/>
      <c r="N94" s="2"/>
    </row>
    <row r="95" spans="4:14" ht="12.75">
      <c r="D95" s="14"/>
      <c r="E95" s="14"/>
      <c r="F95" s="14"/>
      <c r="G95" s="14"/>
      <c r="H95" s="14"/>
      <c r="I95" s="14"/>
      <c r="J95" s="27"/>
      <c r="K95" s="27"/>
      <c r="L95" s="27"/>
      <c r="M95" s="27"/>
      <c r="N95" s="2"/>
    </row>
    <row r="96" spans="4:14" ht="12.75">
      <c r="D96" s="14"/>
      <c r="E96" s="14"/>
      <c r="F96" s="14"/>
      <c r="G96" s="14"/>
      <c r="H96" s="14"/>
      <c r="I96" s="14"/>
      <c r="J96" s="27"/>
      <c r="K96" s="27"/>
      <c r="L96" s="27"/>
      <c r="M96" s="27"/>
      <c r="N96" s="2"/>
    </row>
    <row r="97" spans="4:14" ht="12.75">
      <c r="D97" s="14"/>
      <c r="E97" s="14"/>
      <c r="F97" s="14"/>
      <c r="G97" s="14"/>
      <c r="H97" s="14"/>
      <c r="I97" s="14"/>
      <c r="J97" s="27"/>
      <c r="K97" s="27"/>
      <c r="L97" s="27"/>
      <c r="M97" s="27"/>
      <c r="N97" s="2"/>
    </row>
    <row r="98" spans="4:14" ht="12.75">
      <c r="D98" s="14"/>
      <c r="E98" s="14"/>
      <c r="F98" s="14"/>
      <c r="G98" s="14"/>
      <c r="H98" s="14"/>
      <c r="I98" s="14"/>
      <c r="J98" s="27"/>
      <c r="K98" s="27"/>
      <c r="L98" s="27"/>
      <c r="M98" s="27"/>
      <c r="N98" s="2"/>
    </row>
    <row r="99" spans="4:14" ht="12.75">
      <c r="D99" s="14"/>
      <c r="E99" s="14"/>
      <c r="F99" s="14"/>
      <c r="G99" s="14"/>
      <c r="H99" s="14"/>
      <c r="I99" s="14"/>
      <c r="J99" s="27"/>
      <c r="K99" s="27"/>
      <c r="L99" s="27"/>
      <c r="M99" s="27"/>
      <c r="N99" s="2"/>
    </row>
    <row r="100" spans="4:14" ht="12.75">
      <c r="D100" s="14"/>
      <c r="E100" s="14"/>
      <c r="F100" s="14"/>
      <c r="G100" s="14"/>
      <c r="H100" s="14"/>
      <c r="I100" s="14"/>
      <c r="J100" s="27"/>
      <c r="K100" s="27"/>
      <c r="L100" s="27"/>
      <c r="M100" s="27"/>
      <c r="N100" s="2"/>
    </row>
    <row r="101" spans="4:14" ht="12.75">
      <c r="D101" s="14"/>
      <c r="E101" s="14"/>
      <c r="F101" s="14"/>
      <c r="G101" s="14"/>
      <c r="H101" s="14"/>
      <c r="I101" s="14"/>
      <c r="J101" s="27"/>
      <c r="K101" s="27"/>
      <c r="L101" s="27"/>
      <c r="M101" s="27"/>
      <c r="N101" s="2"/>
    </row>
    <row r="102" spans="4:14" ht="12.75">
      <c r="D102" s="14"/>
      <c r="E102" s="14"/>
      <c r="F102" s="14"/>
      <c r="G102" s="14"/>
      <c r="H102" s="14"/>
      <c r="I102" s="14"/>
      <c r="J102" s="27"/>
      <c r="K102" s="27"/>
      <c r="L102" s="27"/>
      <c r="M102" s="27"/>
      <c r="N102" s="2"/>
    </row>
    <row r="103" spans="4:14" ht="12.75">
      <c r="D103" s="14"/>
      <c r="E103" s="14"/>
      <c r="F103" s="14"/>
      <c r="G103" s="14"/>
      <c r="H103" s="14"/>
      <c r="I103" s="14"/>
      <c r="J103" s="27"/>
      <c r="K103" s="27"/>
      <c r="L103" s="27"/>
      <c r="M103" s="27"/>
      <c r="N103" s="2"/>
    </row>
    <row r="104" spans="4:14" ht="12.75">
      <c r="D104" s="14"/>
      <c r="E104" s="14"/>
      <c r="F104" s="14"/>
      <c r="G104" s="14"/>
      <c r="H104" s="14"/>
      <c r="I104" s="14"/>
      <c r="J104" s="27"/>
      <c r="K104" s="27"/>
      <c r="L104" s="27"/>
      <c r="M104" s="27"/>
      <c r="N104" s="2"/>
    </row>
    <row r="105" spans="4:14" ht="12.75">
      <c r="D105" s="14"/>
      <c r="E105" s="14"/>
      <c r="F105" s="14"/>
      <c r="G105" s="14"/>
      <c r="H105" s="14"/>
      <c r="I105" s="14"/>
      <c r="J105" s="27"/>
      <c r="K105" s="27"/>
      <c r="L105" s="27"/>
      <c r="M105" s="27"/>
      <c r="N105" s="2"/>
    </row>
    <row r="106" spans="4:14" ht="12.75">
      <c r="D106" s="14"/>
      <c r="E106" s="14"/>
      <c r="F106" s="14"/>
      <c r="G106" s="14"/>
      <c r="H106" s="14"/>
      <c r="I106" s="14"/>
      <c r="J106" s="27"/>
      <c r="K106" s="27"/>
      <c r="L106" s="27"/>
      <c r="M106" s="27"/>
      <c r="N106" s="2"/>
    </row>
    <row r="107" spans="4:14" ht="12.75">
      <c r="D107" s="14"/>
      <c r="E107" s="14"/>
      <c r="F107" s="14"/>
      <c r="G107" s="14"/>
      <c r="H107" s="14"/>
      <c r="I107" s="14"/>
      <c r="J107" s="27"/>
      <c r="K107" s="27"/>
      <c r="L107" s="27"/>
      <c r="M107" s="27"/>
      <c r="N107" s="2"/>
    </row>
    <row r="108" spans="4:14" ht="12.75">
      <c r="D108" s="14"/>
      <c r="E108" s="14"/>
      <c r="F108" s="14"/>
      <c r="G108" s="14"/>
      <c r="H108" s="14"/>
      <c r="I108" s="14"/>
      <c r="J108" s="27"/>
      <c r="K108" s="27"/>
      <c r="L108" s="27"/>
      <c r="M108" s="27"/>
      <c r="N108" s="2"/>
    </row>
    <row r="109" spans="4:14" ht="12.75">
      <c r="D109" s="14"/>
      <c r="E109" s="14"/>
      <c r="F109" s="14"/>
      <c r="G109" s="14"/>
      <c r="H109" s="14"/>
      <c r="I109" s="14"/>
      <c r="J109" s="27"/>
      <c r="K109" s="27"/>
      <c r="L109" s="27"/>
      <c r="M109" s="27"/>
      <c r="N109" s="2"/>
    </row>
    <row r="110" spans="4:14" ht="12.75">
      <c r="D110" s="14"/>
      <c r="E110" s="14"/>
      <c r="F110" s="14"/>
      <c r="G110" s="14"/>
      <c r="H110" s="14"/>
      <c r="I110" s="14"/>
      <c r="J110" s="27"/>
      <c r="K110" s="27"/>
      <c r="L110" s="27"/>
      <c r="M110" s="27"/>
      <c r="N110" s="2"/>
    </row>
    <row r="111" spans="4:14" ht="12.75">
      <c r="D111" s="14"/>
      <c r="E111" s="14"/>
      <c r="F111" s="14"/>
      <c r="G111" s="14"/>
      <c r="H111" s="14"/>
      <c r="I111" s="14"/>
      <c r="J111" s="27"/>
      <c r="K111" s="27"/>
      <c r="L111" s="27"/>
      <c r="M111" s="27"/>
      <c r="N111" s="2"/>
    </row>
    <row r="112" spans="4:14" ht="12.75">
      <c r="D112" s="14"/>
      <c r="E112" s="14"/>
      <c r="F112" s="14"/>
      <c r="G112" s="14"/>
      <c r="H112" s="14"/>
      <c r="I112" s="14"/>
      <c r="J112" s="27"/>
      <c r="K112" s="27"/>
      <c r="L112" s="27"/>
      <c r="M112" s="27"/>
      <c r="N112" s="2"/>
    </row>
    <row r="113" spans="4:14" ht="12.75">
      <c r="D113" s="14"/>
      <c r="E113" s="14"/>
      <c r="F113" s="14"/>
      <c r="G113" s="14"/>
      <c r="H113" s="14"/>
      <c r="I113" s="14"/>
      <c r="J113" s="27"/>
      <c r="K113" s="27"/>
      <c r="L113" s="27"/>
      <c r="M113" s="27"/>
      <c r="N113" s="2"/>
    </row>
    <row r="114" spans="4:14" ht="12.75">
      <c r="D114" s="14"/>
      <c r="E114" s="14"/>
      <c r="F114" s="14"/>
      <c r="G114" s="14"/>
      <c r="H114" s="14"/>
      <c r="I114" s="14"/>
      <c r="J114" s="27"/>
      <c r="K114" s="27"/>
      <c r="L114" s="27"/>
      <c r="M114" s="27"/>
      <c r="N114" s="2"/>
    </row>
    <row r="115" spans="4:14" ht="12.75">
      <c r="D115" s="14"/>
      <c r="E115" s="14"/>
      <c r="F115" s="14"/>
      <c r="G115" s="14"/>
      <c r="H115" s="14"/>
      <c r="I115" s="14"/>
      <c r="J115" s="27"/>
      <c r="K115" s="27"/>
      <c r="L115" s="27"/>
      <c r="M115" s="27"/>
      <c r="N115" s="2"/>
    </row>
    <row r="116" spans="4:14" ht="12.75">
      <c r="D116" s="14"/>
      <c r="E116" s="14"/>
      <c r="F116" s="14"/>
      <c r="G116" s="14"/>
      <c r="H116" s="14"/>
      <c r="I116" s="14"/>
      <c r="J116" s="27"/>
      <c r="K116" s="27"/>
      <c r="L116" s="27"/>
      <c r="M116" s="27"/>
      <c r="N116" s="2"/>
    </row>
    <row r="117" spans="2:14" ht="12.75"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"/>
    </row>
    <row r="118" spans="2:14" ht="12.75"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"/>
    </row>
    <row r="119" spans="2:14" ht="12.75"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"/>
    </row>
    <row r="120" spans="2:14" ht="12.75"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"/>
    </row>
    <row r="121" spans="2:14" ht="12.75"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"/>
    </row>
    <row r="122" spans="2:14" ht="12.75"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"/>
    </row>
    <row r="123" spans="2:14" ht="12.75"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"/>
    </row>
    <row r="124" spans="2:14" ht="12.75"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"/>
    </row>
    <row r="125" spans="2:14" ht="12.75"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"/>
    </row>
    <row r="126" spans="2:14" ht="12.75"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"/>
    </row>
    <row r="127" spans="2:14" ht="12.75"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"/>
    </row>
    <row r="128" spans="2:14" ht="12.75"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"/>
    </row>
    <row r="129" spans="2:14" ht="12.75"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"/>
    </row>
    <row r="130" spans="2:14" ht="12.75"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"/>
    </row>
    <row r="131" spans="2:14" ht="12.75"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"/>
    </row>
    <row r="132" spans="2:14" ht="12.75"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"/>
    </row>
    <row r="133" spans="2:14" ht="12.75"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"/>
    </row>
    <row r="134" spans="2:14" ht="12.75"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"/>
    </row>
    <row r="135" spans="2:14" ht="12.75"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"/>
    </row>
    <row r="136" spans="2:14" ht="12.75"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"/>
    </row>
    <row r="137" spans="2:14" ht="12.75"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"/>
    </row>
    <row r="138" spans="2:14" ht="12.75"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"/>
    </row>
    <row r="139" spans="2:14" ht="12.75"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"/>
    </row>
    <row r="140" spans="2:14" ht="12.75"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"/>
    </row>
    <row r="141" spans="1:23" s="2" customFormat="1" ht="12.7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O141"/>
      <c r="P141"/>
      <c r="Q141"/>
      <c r="R141"/>
      <c r="S141"/>
      <c r="T141"/>
      <c r="U141"/>
      <c r="V141"/>
      <c r="W141"/>
    </row>
    <row r="142" spans="1:23" s="2" customFormat="1" ht="12.7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O142"/>
      <c r="P142"/>
      <c r="Q142"/>
      <c r="R142"/>
      <c r="S142"/>
      <c r="T142"/>
      <c r="U142"/>
      <c r="V142"/>
      <c r="W142"/>
    </row>
    <row r="143" spans="1:23" s="2" customFormat="1" ht="12.7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O143"/>
      <c r="P143"/>
      <c r="Q143"/>
      <c r="R143"/>
      <c r="S143"/>
      <c r="T143"/>
      <c r="U143"/>
      <c r="V143"/>
      <c r="W143"/>
    </row>
    <row r="144" spans="1:23" s="2" customFormat="1" ht="12.7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O144"/>
      <c r="P144"/>
      <c r="Q144"/>
      <c r="R144"/>
      <c r="S144"/>
      <c r="T144"/>
      <c r="U144"/>
      <c r="V144"/>
      <c r="W144"/>
    </row>
    <row r="145" spans="1:23" s="2" customFormat="1" ht="12.7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O145"/>
      <c r="P145"/>
      <c r="Q145"/>
      <c r="R145"/>
      <c r="S145"/>
      <c r="T145"/>
      <c r="U145"/>
      <c r="V145"/>
      <c r="W145"/>
    </row>
    <row r="146" spans="1:23" s="2" customFormat="1" ht="12.7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O146"/>
      <c r="P146"/>
      <c r="Q146"/>
      <c r="R146"/>
      <c r="S146"/>
      <c r="T146"/>
      <c r="U146"/>
      <c r="V146"/>
      <c r="W146"/>
    </row>
    <row r="147" spans="1:23" s="2" customFormat="1" ht="12.7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O147"/>
      <c r="P147"/>
      <c r="Q147"/>
      <c r="R147"/>
      <c r="S147"/>
      <c r="T147"/>
      <c r="U147"/>
      <c r="V147"/>
      <c r="W147"/>
    </row>
    <row r="148" spans="1:23" s="2" customFormat="1" ht="12.7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O148"/>
      <c r="P148"/>
      <c r="Q148"/>
      <c r="R148"/>
      <c r="S148"/>
      <c r="T148"/>
      <c r="U148"/>
      <c r="V148"/>
      <c r="W148"/>
    </row>
    <row r="149" spans="1:23" s="2" customFormat="1" ht="12.75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O149"/>
      <c r="P149"/>
      <c r="Q149"/>
      <c r="R149"/>
      <c r="S149"/>
      <c r="T149"/>
      <c r="U149"/>
      <c r="V149"/>
      <c r="W149"/>
    </row>
    <row r="150" spans="1:23" s="2" customFormat="1" ht="12.7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O150"/>
      <c r="P150"/>
      <c r="Q150"/>
      <c r="R150"/>
      <c r="S150"/>
      <c r="T150"/>
      <c r="U150"/>
      <c r="V150"/>
      <c r="W150"/>
    </row>
    <row r="151" spans="1:23" s="2" customFormat="1" ht="12.7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O151"/>
      <c r="P151"/>
      <c r="Q151"/>
      <c r="R151"/>
      <c r="S151"/>
      <c r="T151"/>
      <c r="U151"/>
      <c r="V151"/>
      <c r="W151"/>
    </row>
    <row r="152" spans="1:23" s="2" customFormat="1" ht="12.7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O152"/>
      <c r="P152"/>
      <c r="Q152"/>
      <c r="R152"/>
      <c r="S152"/>
      <c r="T152"/>
      <c r="U152"/>
      <c r="V152"/>
      <c r="W152"/>
    </row>
    <row r="153" spans="1:23" s="2" customFormat="1" ht="12.75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O153"/>
      <c r="P153"/>
      <c r="Q153"/>
      <c r="R153"/>
      <c r="S153"/>
      <c r="T153"/>
      <c r="U153"/>
      <c r="V153"/>
      <c r="W153"/>
    </row>
    <row r="154" spans="1:23" s="2" customFormat="1" ht="12.7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O154"/>
      <c r="P154"/>
      <c r="Q154"/>
      <c r="R154"/>
      <c r="S154"/>
      <c r="T154"/>
      <c r="U154"/>
      <c r="V154"/>
      <c r="W154"/>
    </row>
    <row r="155" spans="1:23" s="2" customFormat="1" ht="12.7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O155"/>
      <c r="P155"/>
      <c r="Q155"/>
      <c r="R155"/>
      <c r="S155"/>
      <c r="T155"/>
      <c r="U155"/>
      <c r="V155"/>
      <c r="W155"/>
    </row>
    <row r="156" spans="1:23" s="2" customFormat="1" ht="12.7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O156"/>
      <c r="P156"/>
      <c r="Q156"/>
      <c r="R156"/>
      <c r="S156"/>
      <c r="T156"/>
      <c r="U156"/>
      <c r="V156"/>
      <c r="W156"/>
    </row>
    <row r="157" spans="1:23" s="2" customFormat="1" ht="12.75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O157"/>
      <c r="P157"/>
      <c r="Q157"/>
      <c r="R157"/>
      <c r="S157"/>
      <c r="T157"/>
      <c r="U157"/>
      <c r="V157"/>
      <c r="W157"/>
    </row>
    <row r="158" spans="1:23" s="2" customFormat="1" ht="12.75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O158"/>
      <c r="P158"/>
      <c r="Q158"/>
      <c r="R158"/>
      <c r="S158"/>
      <c r="T158"/>
      <c r="U158"/>
      <c r="V158"/>
      <c r="W158"/>
    </row>
    <row r="159" spans="1:23" s="2" customFormat="1" ht="12.75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O159"/>
      <c r="P159"/>
      <c r="Q159"/>
      <c r="R159"/>
      <c r="S159"/>
      <c r="T159"/>
      <c r="U159"/>
      <c r="V159"/>
      <c r="W159"/>
    </row>
    <row r="160" spans="1:23" s="2" customFormat="1" ht="12.75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O160"/>
      <c r="P160"/>
      <c r="Q160"/>
      <c r="R160"/>
      <c r="S160"/>
      <c r="T160"/>
      <c r="U160"/>
      <c r="V160"/>
      <c r="W160"/>
    </row>
    <row r="161" spans="1:23" s="2" customFormat="1" ht="12.75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O161"/>
      <c r="P161"/>
      <c r="Q161"/>
      <c r="R161"/>
      <c r="S161"/>
      <c r="T161"/>
      <c r="U161"/>
      <c r="V161"/>
      <c r="W161"/>
    </row>
    <row r="162" spans="1:23" s="2" customFormat="1" ht="12.75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O162"/>
      <c r="P162"/>
      <c r="Q162"/>
      <c r="R162"/>
      <c r="S162"/>
      <c r="T162"/>
      <c r="U162"/>
      <c r="V162"/>
      <c r="W162"/>
    </row>
    <row r="163" spans="1:23" s="2" customFormat="1" ht="12.7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O163"/>
      <c r="P163"/>
      <c r="Q163"/>
      <c r="R163"/>
      <c r="S163"/>
      <c r="T163"/>
      <c r="U163"/>
      <c r="V163"/>
      <c r="W163"/>
    </row>
    <row r="164" spans="1:23" s="2" customFormat="1" ht="12.7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O164"/>
      <c r="P164"/>
      <c r="Q164"/>
      <c r="R164"/>
      <c r="S164"/>
      <c r="T164"/>
      <c r="U164"/>
      <c r="V164"/>
      <c r="W164"/>
    </row>
    <row r="165" spans="1:23" s="2" customFormat="1" ht="12.7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O165"/>
      <c r="P165"/>
      <c r="Q165"/>
      <c r="R165"/>
      <c r="S165"/>
      <c r="T165"/>
      <c r="U165"/>
      <c r="V165"/>
      <c r="W165"/>
    </row>
    <row r="166" spans="1:23" s="2" customFormat="1" ht="12.75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O166"/>
      <c r="P166"/>
      <c r="Q166"/>
      <c r="R166"/>
      <c r="S166"/>
      <c r="T166"/>
      <c r="U166"/>
      <c r="V166"/>
      <c r="W166"/>
    </row>
    <row r="167" spans="1:23" s="2" customFormat="1" ht="12.7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O167"/>
      <c r="P167"/>
      <c r="Q167"/>
      <c r="R167"/>
      <c r="S167"/>
      <c r="T167"/>
      <c r="U167"/>
      <c r="V167"/>
      <c r="W167"/>
    </row>
    <row r="168" spans="1:23" s="2" customFormat="1" ht="12.75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O168"/>
      <c r="P168"/>
      <c r="Q168"/>
      <c r="R168"/>
      <c r="S168"/>
      <c r="T168"/>
      <c r="U168"/>
      <c r="V168"/>
      <c r="W168"/>
    </row>
    <row r="169" spans="1:23" s="2" customFormat="1" ht="12.75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O169"/>
      <c r="P169"/>
      <c r="Q169"/>
      <c r="R169"/>
      <c r="S169"/>
      <c r="T169"/>
      <c r="U169"/>
      <c r="V169"/>
      <c r="W169"/>
    </row>
    <row r="170" spans="1:23" s="2" customFormat="1" ht="12.7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O170"/>
      <c r="P170"/>
      <c r="Q170"/>
      <c r="R170"/>
      <c r="S170"/>
      <c r="T170"/>
      <c r="U170"/>
      <c r="V170"/>
      <c r="W170"/>
    </row>
    <row r="171" spans="1:23" s="2" customFormat="1" ht="12.7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O171"/>
      <c r="P171"/>
      <c r="Q171"/>
      <c r="R171"/>
      <c r="S171"/>
      <c r="T171"/>
      <c r="U171"/>
      <c r="V171"/>
      <c r="W171"/>
    </row>
    <row r="172" spans="1:23" s="2" customFormat="1" ht="12.7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O172"/>
      <c r="P172"/>
      <c r="Q172"/>
      <c r="R172"/>
      <c r="S172"/>
      <c r="T172"/>
      <c r="U172"/>
      <c r="V172"/>
      <c r="W172"/>
    </row>
    <row r="173" spans="1:23" s="2" customFormat="1" ht="12.7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O173"/>
      <c r="P173"/>
      <c r="Q173"/>
      <c r="R173"/>
      <c r="S173"/>
      <c r="T173"/>
      <c r="U173"/>
      <c r="V173"/>
      <c r="W173"/>
    </row>
    <row r="174" spans="1:23" s="2" customFormat="1" ht="12.7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O174"/>
      <c r="P174"/>
      <c r="Q174"/>
      <c r="R174"/>
      <c r="S174"/>
      <c r="T174"/>
      <c r="U174"/>
      <c r="V174"/>
      <c r="W174"/>
    </row>
    <row r="175" spans="1:23" s="2" customFormat="1" ht="12.7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O175"/>
      <c r="P175"/>
      <c r="Q175"/>
      <c r="R175"/>
      <c r="S175"/>
      <c r="T175"/>
      <c r="U175"/>
      <c r="V175"/>
      <c r="W175"/>
    </row>
    <row r="176" spans="1:23" s="2" customFormat="1" ht="12.7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O176"/>
      <c r="P176"/>
      <c r="Q176"/>
      <c r="R176"/>
      <c r="S176"/>
      <c r="T176"/>
      <c r="U176"/>
      <c r="V176"/>
      <c r="W176"/>
    </row>
    <row r="177" spans="1:23" s="2" customFormat="1" ht="12.7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O177"/>
      <c r="P177"/>
      <c r="Q177"/>
      <c r="R177"/>
      <c r="S177"/>
      <c r="T177"/>
      <c r="U177"/>
      <c r="V177"/>
      <c r="W177"/>
    </row>
    <row r="178" spans="1:23" s="2" customFormat="1" ht="12.7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O178"/>
      <c r="P178"/>
      <c r="Q178"/>
      <c r="R178"/>
      <c r="S178"/>
      <c r="T178"/>
      <c r="U178"/>
      <c r="V178"/>
      <c r="W178"/>
    </row>
    <row r="179" spans="1:23" s="2" customFormat="1" ht="12.7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O179"/>
      <c r="P179"/>
      <c r="Q179"/>
      <c r="R179"/>
      <c r="S179"/>
      <c r="T179"/>
      <c r="U179"/>
      <c r="V179"/>
      <c r="W179"/>
    </row>
    <row r="180" spans="1:23" s="2" customFormat="1" ht="12.7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O180"/>
      <c r="P180"/>
      <c r="Q180"/>
      <c r="R180"/>
      <c r="S180"/>
      <c r="T180"/>
      <c r="U180"/>
      <c r="V180"/>
      <c r="W180"/>
    </row>
    <row r="181" spans="1:23" s="2" customFormat="1" ht="12.7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O181"/>
      <c r="P181"/>
      <c r="Q181"/>
      <c r="R181"/>
      <c r="S181"/>
      <c r="T181"/>
      <c r="U181"/>
      <c r="V181"/>
      <c r="W181"/>
    </row>
    <row r="182" spans="1:23" s="2" customFormat="1" ht="12.7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O182"/>
      <c r="P182"/>
      <c r="Q182"/>
      <c r="R182"/>
      <c r="S182"/>
      <c r="T182"/>
      <c r="U182"/>
      <c r="V182"/>
      <c r="W182"/>
    </row>
    <row r="183" spans="1:23" s="2" customFormat="1" ht="12.7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O183"/>
      <c r="P183"/>
      <c r="Q183"/>
      <c r="R183"/>
      <c r="S183"/>
      <c r="T183"/>
      <c r="U183"/>
      <c r="V183"/>
      <c r="W183"/>
    </row>
    <row r="184" spans="1:23" s="2" customFormat="1" ht="12.7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O184"/>
      <c r="P184"/>
      <c r="Q184"/>
      <c r="R184"/>
      <c r="S184"/>
      <c r="T184"/>
      <c r="U184"/>
      <c r="V184"/>
      <c r="W184"/>
    </row>
    <row r="185" spans="1:23" s="2" customFormat="1" ht="12.7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O185"/>
      <c r="P185"/>
      <c r="Q185"/>
      <c r="R185"/>
      <c r="S185"/>
      <c r="T185"/>
      <c r="U185"/>
      <c r="V185"/>
      <c r="W185"/>
    </row>
    <row r="186" spans="1:23" s="2" customFormat="1" ht="12.7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O186"/>
      <c r="P186"/>
      <c r="Q186"/>
      <c r="R186"/>
      <c r="S186"/>
      <c r="T186"/>
      <c r="U186"/>
      <c r="V186"/>
      <c r="W186"/>
    </row>
    <row r="187" spans="1:23" s="2" customFormat="1" ht="12.7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O187"/>
      <c r="P187"/>
      <c r="Q187"/>
      <c r="R187"/>
      <c r="S187"/>
      <c r="T187"/>
      <c r="U187"/>
      <c r="V187"/>
      <c r="W187"/>
    </row>
    <row r="188" spans="1:23" s="2" customFormat="1" ht="12.75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O188"/>
      <c r="P188"/>
      <c r="Q188"/>
      <c r="R188"/>
      <c r="S188"/>
      <c r="T188"/>
      <c r="U188"/>
      <c r="V188"/>
      <c r="W188"/>
    </row>
    <row r="189" spans="1:23" s="2" customFormat="1" ht="12.75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O189"/>
      <c r="P189"/>
      <c r="Q189"/>
      <c r="R189"/>
      <c r="S189"/>
      <c r="T189"/>
      <c r="U189"/>
      <c r="V189"/>
      <c r="W189"/>
    </row>
    <row r="190" spans="1:23" s="2" customFormat="1" ht="12.75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O190"/>
      <c r="P190"/>
      <c r="Q190"/>
      <c r="R190"/>
      <c r="S190"/>
      <c r="T190"/>
      <c r="U190"/>
      <c r="V190"/>
      <c r="W190"/>
    </row>
    <row r="191" spans="1:23" s="2" customFormat="1" ht="12.7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O191"/>
      <c r="P191"/>
      <c r="Q191"/>
      <c r="R191"/>
      <c r="S191"/>
      <c r="T191"/>
      <c r="U191"/>
      <c r="V191"/>
      <c r="W191"/>
    </row>
    <row r="192" spans="1:23" s="2" customFormat="1" ht="12.75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O192"/>
      <c r="P192"/>
      <c r="Q192"/>
      <c r="R192"/>
      <c r="S192"/>
      <c r="T192"/>
      <c r="U192"/>
      <c r="V192"/>
      <c r="W192"/>
    </row>
    <row r="193" spans="1:23" s="2" customFormat="1" ht="12.7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O193"/>
      <c r="P193"/>
      <c r="Q193"/>
      <c r="R193"/>
      <c r="S193"/>
      <c r="T193"/>
      <c r="U193"/>
      <c r="V193"/>
      <c r="W193"/>
    </row>
    <row r="194" spans="1:23" s="2" customFormat="1" ht="12.7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O194"/>
      <c r="P194"/>
      <c r="Q194"/>
      <c r="R194"/>
      <c r="S194"/>
      <c r="T194"/>
      <c r="U194"/>
      <c r="V194"/>
      <c r="W194"/>
    </row>
    <row r="195" spans="1:23" s="2" customFormat="1" ht="12.7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O195"/>
      <c r="P195"/>
      <c r="Q195"/>
      <c r="R195"/>
      <c r="S195"/>
      <c r="T195"/>
      <c r="U195"/>
      <c r="V195"/>
      <c r="W195"/>
    </row>
    <row r="196" spans="1:23" s="2" customFormat="1" ht="12.75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O196"/>
      <c r="P196"/>
      <c r="Q196"/>
      <c r="R196"/>
      <c r="S196"/>
      <c r="T196"/>
      <c r="U196"/>
      <c r="V196"/>
      <c r="W196"/>
    </row>
    <row r="197" spans="1:23" s="2" customFormat="1" ht="12.7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O197"/>
      <c r="P197"/>
      <c r="Q197"/>
      <c r="R197"/>
      <c r="S197"/>
      <c r="T197"/>
      <c r="U197"/>
      <c r="V197"/>
      <c r="W197"/>
    </row>
    <row r="198" spans="1:23" s="2" customFormat="1" ht="12.75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O198"/>
      <c r="P198"/>
      <c r="Q198"/>
      <c r="R198"/>
      <c r="S198"/>
      <c r="T198"/>
      <c r="U198"/>
      <c r="V198"/>
      <c r="W198"/>
    </row>
    <row r="199" spans="1:23" s="2" customFormat="1" ht="12.75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O199"/>
      <c r="P199"/>
      <c r="Q199"/>
      <c r="R199"/>
      <c r="S199"/>
      <c r="T199"/>
      <c r="U199"/>
      <c r="V199"/>
      <c r="W199"/>
    </row>
    <row r="200" spans="1:23" s="2" customFormat="1" ht="12.75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O200"/>
      <c r="P200"/>
      <c r="Q200"/>
      <c r="R200"/>
      <c r="S200"/>
      <c r="T200"/>
      <c r="U200"/>
      <c r="V200"/>
      <c r="W200"/>
    </row>
    <row r="201" spans="1:23" s="2" customFormat="1" ht="12.75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O201"/>
      <c r="P201"/>
      <c r="Q201"/>
      <c r="R201"/>
      <c r="S201"/>
      <c r="T201"/>
      <c r="U201"/>
      <c r="V201"/>
      <c r="W201"/>
    </row>
    <row r="202" spans="1:23" s="2" customFormat="1" ht="12.7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O202"/>
      <c r="P202"/>
      <c r="Q202"/>
      <c r="R202"/>
      <c r="S202"/>
      <c r="T202"/>
      <c r="U202"/>
      <c r="V202"/>
      <c r="W202"/>
    </row>
    <row r="203" spans="1:23" s="2" customFormat="1" ht="12.7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O203"/>
      <c r="P203"/>
      <c r="Q203"/>
      <c r="R203"/>
      <c r="S203"/>
      <c r="T203"/>
      <c r="U203"/>
      <c r="V203"/>
      <c r="W203"/>
    </row>
    <row r="204" spans="1:23" s="2" customFormat="1" ht="12.75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O204"/>
      <c r="P204"/>
      <c r="Q204"/>
      <c r="R204"/>
      <c r="S204"/>
      <c r="T204"/>
      <c r="U204"/>
      <c r="V204"/>
      <c r="W204"/>
    </row>
    <row r="205" spans="1:23" s="2" customFormat="1" ht="12.7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O205"/>
      <c r="P205"/>
      <c r="Q205"/>
      <c r="R205"/>
      <c r="S205"/>
      <c r="T205"/>
      <c r="U205"/>
      <c r="V205"/>
      <c r="W205"/>
    </row>
    <row r="206" spans="1:23" s="2" customFormat="1" ht="12.75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O206"/>
      <c r="P206"/>
      <c r="Q206"/>
      <c r="R206"/>
      <c r="S206"/>
      <c r="T206"/>
      <c r="U206"/>
      <c r="V206"/>
      <c r="W206"/>
    </row>
    <row r="207" spans="1:23" s="2" customFormat="1" ht="12.7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O207"/>
      <c r="P207"/>
      <c r="Q207"/>
      <c r="R207"/>
      <c r="S207"/>
      <c r="T207"/>
      <c r="U207"/>
      <c r="V207"/>
      <c r="W207"/>
    </row>
    <row r="208" spans="1:23" s="2" customFormat="1" ht="12.7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O208"/>
      <c r="P208"/>
      <c r="Q208"/>
      <c r="R208"/>
      <c r="S208"/>
      <c r="T208"/>
      <c r="U208"/>
      <c r="V208"/>
      <c r="W208"/>
    </row>
    <row r="209" spans="1:23" s="2" customFormat="1" ht="12.7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O209"/>
      <c r="P209"/>
      <c r="Q209"/>
      <c r="R209"/>
      <c r="S209"/>
      <c r="T209"/>
      <c r="U209"/>
      <c r="V209"/>
      <c r="W209"/>
    </row>
    <row r="210" spans="1:23" s="2" customFormat="1" ht="12.7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O210"/>
      <c r="P210"/>
      <c r="Q210"/>
      <c r="R210"/>
      <c r="S210"/>
      <c r="T210"/>
      <c r="U210"/>
      <c r="V210"/>
      <c r="W210"/>
    </row>
    <row r="211" spans="1:23" s="2" customFormat="1" ht="12.7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O211"/>
      <c r="P211"/>
      <c r="Q211"/>
      <c r="R211"/>
      <c r="S211"/>
      <c r="T211"/>
      <c r="U211"/>
      <c r="V211"/>
      <c r="W211"/>
    </row>
    <row r="212" spans="1:23" s="2" customFormat="1" ht="12.7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O212"/>
      <c r="P212"/>
      <c r="Q212"/>
      <c r="R212"/>
      <c r="S212"/>
      <c r="T212"/>
      <c r="U212"/>
      <c r="V212"/>
      <c r="W212"/>
    </row>
    <row r="213" spans="1:23" s="2" customFormat="1" ht="12.75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O213"/>
      <c r="P213"/>
      <c r="Q213"/>
      <c r="R213"/>
      <c r="S213"/>
      <c r="T213"/>
      <c r="U213"/>
      <c r="V213"/>
      <c r="W213"/>
    </row>
    <row r="214" spans="1:23" s="2" customFormat="1" ht="12.75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O214"/>
      <c r="P214"/>
      <c r="Q214"/>
      <c r="R214"/>
      <c r="S214"/>
      <c r="T214"/>
      <c r="U214"/>
      <c r="V214"/>
      <c r="W214"/>
    </row>
    <row r="215" spans="1:23" s="2" customFormat="1" ht="12.7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O215"/>
      <c r="P215"/>
      <c r="Q215"/>
      <c r="R215"/>
      <c r="S215"/>
      <c r="T215"/>
      <c r="U215"/>
      <c r="V215"/>
      <c r="W215"/>
    </row>
    <row r="216" spans="1:23" s="2" customFormat="1" ht="12.75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O216"/>
      <c r="P216"/>
      <c r="Q216"/>
      <c r="R216"/>
      <c r="S216"/>
      <c r="T216"/>
      <c r="U216"/>
      <c r="V216"/>
      <c r="W216"/>
    </row>
    <row r="217" spans="1:23" s="2" customFormat="1" ht="12.7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O217"/>
      <c r="P217"/>
      <c r="Q217"/>
      <c r="R217"/>
      <c r="S217"/>
      <c r="T217"/>
      <c r="U217"/>
      <c r="V217"/>
      <c r="W217"/>
    </row>
    <row r="218" spans="1:23" s="2" customFormat="1" ht="12.7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O218"/>
      <c r="P218"/>
      <c r="Q218"/>
      <c r="R218"/>
      <c r="S218"/>
      <c r="T218"/>
      <c r="U218"/>
      <c r="V218"/>
      <c r="W218"/>
    </row>
    <row r="219" spans="1:23" s="2" customFormat="1" ht="12.7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O219"/>
      <c r="P219"/>
      <c r="Q219"/>
      <c r="R219"/>
      <c r="S219"/>
      <c r="T219"/>
      <c r="U219"/>
      <c r="V219"/>
      <c r="W219"/>
    </row>
    <row r="220" spans="1:23" s="2" customFormat="1" ht="12.75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O220"/>
      <c r="P220"/>
      <c r="Q220"/>
      <c r="R220"/>
      <c r="S220"/>
      <c r="T220"/>
      <c r="U220"/>
      <c r="V220"/>
      <c r="W220"/>
    </row>
    <row r="221" spans="1:23" s="2" customFormat="1" ht="12.75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O221"/>
      <c r="P221"/>
      <c r="Q221"/>
      <c r="R221"/>
      <c r="S221"/>
      <c r="T221"/>
      <c r="U221"/>
      <c r="V221"/>
      <c r="W221"/>
    </row>
    <row r="222" spans="1:23" s="2" customFormat="1" ht="12.75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O222"/>
      <c r="P222"/>
      <c r="Q222"/>
      <c r="R222"/>
      <c r="S222"/>
      <c r="T222"/>
      <c r="U222"/>
      <c r="V222"/>
      <c r="W222"/>
    </row>
    <row r="223" spans="1:23" s="2" customFormat="1" ht="12.75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O223"/>
      <c r="P223"/>
      <c r="Q223"/>
      <c r="R223"/>
      <c r="S223"/>
      <c r="T223"/>
      <c r="U223"/>
      <c r="V223"/>
      <c r="W223"/>
    </row>
    <row r="224" spans="1:23" s="2" customFormat="1" ht="12.75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O224"/>
      <c r="P224"/>
      <c r="Q224"/>
      <c r="R224"/>
      <c r="S224"/>
      <c r="T224"/>
      <c r="U224"/>
      <c r="V224"/>
      <c r="W224"/>
    </row>
    <row r="225" spans="1:23" s="2" customFormat="1" ht="12.7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O225"/>
      <c r="P225"/>
      <c r="Q225"/>
      <c r="R225"/>
      <c r="S225"/>
      <c r="T225"/>
      <c r="U225"/>
      <c r="V225"/>
      <c r="W225"/>
    </row>
    <row r="226" spans="1:23" s="2" customFormat="1" ht="12.7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O226"/>
      <c r="P226"/>
      <c r="Q226"/>
      <c r="R226"/>
      <c r="S226"/>
      <c r="T226"/>
      <c r="U226"/>
      <c r="V226"/>
      <c r="W226"/>
    </row>
    <row r="227" spans="1:23" s="2" customFormat="1" ht="12.7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O227"/>
      <c r="P227"/>
      <c r="Q227"/>
      <c r="R227"/>
      <c r="S227"/>
      <c r="T227"/>
      <c r="U227"/>
      <c r="V227"/>
      <c r="W227"/>
    </row>
    <row r="228" spans="1:23" s="2" customFormat="1" ht="12.75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O228"/>
      <c r="P228"/>
      <c r="Q228"/>
      <c r="R228"/>
      <c r="S228"/>
      <c r="T228"/>
      <c r="U228"/>
      <c r="V228"/>
      <c r="W228"/>
    </row>
    <row r="229" spans="1:23" s="2" customFormat="1" ht="12.75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O229"/>
      <c r="P229"/>
      <c r="Q229"/>
      <c r="R229"/>
      <c r="S229"/>
      <c r="T229"/>
      <c r="U229"/>
      <c r="V229"/>
      <c r="W229"/>
    </row>
    <row r="230" spans="1:23" s="2" customFormat="1" ht="12.75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O230"/>
      <c r="P230"/>
      <c r="Q230"/>
      <c r="R230"/>
      <c r="S230"/>
      <c r="T230"/>
      <c r="U230"/>
      <c r="V230"/>
      <c r="W230"/>
    </row>
    <row r="231" spans="1:23" s="2" customFormat="1" ht="12.75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O231"/>
      <c r="P231"/>
      <c r="Q231"/>
      <c r="R231"/>
      <c r="S231"/>
      <c r="T231"/>
      <c r="U231"/>
      <c r="V231"/>
      <c r="W231"/>
    </row>
    <row r="232" spans="1:23" s="2" customFormat="1" ht="12.75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O232"/>
      <c r="P232"/>
      <c r="Q232"/>
      <c r="R232"/>
      <c r="S232"/>
      <c r="T232"/>
      <c r="U232"/>
      <c r="V232"/>
      <c r="W232"/>
    </row>
    <row r="233" spans="1:23" s="2" customFormat="1" ht="12.75">
      <c r="A233" s="27"/>
      <c r="B233" s="27"/>
      <c r="C233" s="27"/>
      <c r="D233" s="28"/>
      <c r="E233" s="29"/>
      <c r="F233" s="29"/>
      <c r="G233" s="29"/>
      <c r="H233" s="29"/>
      <c r="I233" s="30"/>
      <c r="J233" s="27"/>
      <c r="K233" s="27"/>
      <c r="L233" s="27"/>
      <c r="M233" s="27"/>
      <c r="O233"/>
      <c r="P233"/>
      <c r="Q233"/>
      <c r="R233"/>
      <c r="S233"/>
      <c r="T233"/>
      <c r="U233"/>
      <c r="V233"/>
      <c r="W233"/>
    </row>
    <row r="234" spans="1:23" s="2" customFormat="1" ht="12.75">
      <c r="A234" s="27"/>
      <c r="B234" s="27"/>
      <c r="C234" s="27"/>
      <c r="D234" s="28"/>
      <c r="E234" s="29"/>
      <c r="F234" s="29"/>
      <c r="G234" s="29"/>
      <c r="H234" s="29"/>
      <c r="I234" s="30"/>
      <c r="J234" s="27"/>
      <c r="K234" s="27"/>
      <c r="L234" s="27"/>
      <c r="M234" s="27"/>
      <c r="O234"/>
      <c r="P234"/>
      <c r="Q234"/>
      <c r="R234"/>
      <c r="S234"/>
      <c r="T234"/>
      <c r="U234"/>
      <c r="V234"/>
      <c r="W234"/>
    </row>
    <row r="235" spans="1:23" s="2" customFormat="1" ht="12.75">
      <c r="A235" s="27"/>
      <c r="B235" s="27"/>
      <c r="C235" s="27"/>
      <c r="D235" s="28"/>
      <c r="E235" s="29"/>
      <c r="F235" s="29"/>
      <c r="G235" s="29"/>
      <c r="H235" s="29"/>
      <c r="I235" s="30"/>
      <c r="J235" s="27"/>
      <c r="K235" s="27"/>
      <c r="L235" s="27"/>
      <c r="M235" s="27"/>
      <c r="O235"/>
      <c r="P235"/>
      <c r="Q235"/>
      <c r="R235"/>
      <c r="S235"/>
      <c r="T235"/>
      <c r="U235"/>
      <c r="V235"/>
      <c r="W235"/>
    </row>
    <row r="236" spans="1:23" s="2" customFormat="1" ht="12.75">
      <c r="A236" s="27"/>
      <c r="B236" s="27"/>
      <c r="C236" s="27"/>
      <c r="D236" s="28"/>
      <c r="E236" s="29"/>
      <c r="F236" s="29"/>
      <c r="G236" s="29"/>
      <c r="H236" s="29"/>
      <c r="I236" s="30"/>
      <c r="J236" s="27"/>
      <c r="K236" s="27"/>
      <c r="L236" s="27"/>
      <c r="M236" s="27"/>
      <c r="O236"/>
      <c r="P236"/>
      <c r="Q236"/>
      <c r="R236"/>
      <c r="S236"/>
      <c r="T236"/>
      <c r="U236"/>
      <c r="V236"/>
      <c r="W236"/>
    </row>
    <row r="237" spans="1:23" s="2" customFormat="1" ht="12.75">
      <c r="A237" s="27"/>
      <c r="B237" s="27"/>
      <c r="C237" s="27"/>
      <c r="D237" s="28"/>
      <c r="E237" s="29"/>
      <c r="F237" s="29"/>
      <c r="G237" s="29"/>
      <c r="H237" s="29"/>
      <c r="I237" s="30"/>
      <c r="J237" s="27"/>
      <c r="K237" s="27"/>
      <c r="L237" s="27"/>
      <c r="M237" s="27"/>
      <c r="O237"/>
      <c r="P237"/>
      <c r="Q237"/>
      <c r="R237"/>
      <c r="S237"/>
      <c r="T237"/>
      <c r="U237"/>
      <c r="V237"/>
      <c r="W237"/>
    </row>
    <row r="238" spans="1:23" s="2" customFormat="1" ht="12.75">
      <c r="A238" s="27"/>
      <c r="B238" s="27"/>
      <c r="C238" s="27"/>
      <c r="D238" s="28"/>
      <c r="E238" s="29"/>
      <c r="F238" s="29"/>
      <c r="G238" s="29"/>
      <c r="H238" s="29"/>
      <c r="I238" s="30"/>
      <c r="J238" s="27"/>
      <c r="K238" s="27"/>
      <c r="L238" s="27"/>
      <c r="M238" s="27"/>
      <c r="O238"/>
      <c r="P238"/>
      <c r="Q238"/>
      <c r="R238"/>
      <c r="S238"/>
      <c r="T238"/>
      <c r="U238"/>
      <c r="V238"/>
      <c r="W238"/>
    </row>
    <row r="239" spans="1:23" s="2" customFormat="1" ht="12.75">
      <c r="A239" s="27"/>
      <c r="B239" s="27"/>
      <c r="C239" s="27"/>
      <c r="D239" s="28"/>
      <c r="E239" s="29"/>
      <c r="F239" s="29"/>
      <c r="G239" s="29"/>
      <c r="H239" s="29"/>
      <c r="I239" s="30"/>
      <c r="J239" s="27"/>
      <c r="K239" s="27"/>
      <c r="L239" s="27"/>
      <c r="M239" s="27"/>
      <c r="O239"/>
      <c r="P239"/>
      <c r="Q239"/>
      <c r="R239"/>
      <c r="S239"/>
      <c r="T239"/>
      <c r="U239"/>
      <c r="V239"/>
      <c r="W239"/>
    </row>
    <row r="240" spans="1:23" s="2" customFormat="1" ht="12.75">
      <c r="A240" s="27"/>
      <c r="B240" s="27"/>
      <c r="C240" s="27"/>
      <c r="D240" s="28"/>
      <c r="E240" s="29"/>
      <c r="F240" s="29"/>
      <c r="G240" s="29"/>
      <c r="H240" s="29"/>
      <c r="I240" s="30"/>
      <c r="J240" s="27"/>
      <c r="K240" s="27"/>
      <c r="L240" s="27"/>
      <c r="M240" s="27"/>
      <c r="O240"/>
      <c r="P240"/>
      <c r="Q240"/>
      <c r="R240"/>
      <c r="S240"/>
      <c r="T240"/>
      <c r="U240"/>
      <c r="V240"/>
      <c r="W240"/>
    </row>
    <row r="241" spans="1:23" s="2" customFormat="1" ht="12.75">
      <c r="A241" s="27"/>
      <c r="B241" s="27"/>
      <c r="C241" s="27"/>
      <c r="D241" s="28"/>
      <c r="E241" s="29"/>
      <c r="F241" s="29"/>
      <c r="G241" s="29"/>
      <c r="H241" s="29"/>
      <c r="I241" s="30"/>
      <c r="J241" s="27"/>
      <c r="K241" s="27"/>
      <c r="L241" s="27"/>
      <c r="M241" s="27"/>
      <c r="O241"/>
      <c r="P241"/>
      <c r="Q241"/>
      <c r="R241"/>
      <c r="S241"/>
      <c r="T241"/>
      <c r="U241"/>
      <c r="V241"/>
      <c r="W241"/>
    </row>
    <row r="242" spans="1:23" s="2" customFormat="1" ht="12.75">
      <c r="A242" s="27"/>
      <c r="B242" s="27"/>
      <c r="C242" s="27"/>
      <c r="D242" s="28"/>
      <c r="E242" s="29"/>
      <c r="F242" s="29"/>
      <c r="G242" s="29"/>
      <c r="H242" s="29"/>
      <c r="I242" s="30"/>
      <c r="J242" s="27"/>
      <c r="K242" s="27"/>
      <c r="L242" s="27"/>
      <c r="M242" s="27"/>
      <c r="O242"/>
      <c r="P242"/>
      <c r="Q242"/>
      <c r="R242"/>
      <c r="S242"/>
      <c r="T242"/>
      <c r="U242"/>
      <c r="V242"/>
      <c r="W242"/>
    </row>
    <row r="243" spans="1:23" s="2" customFormat="1" ht="12.75">
      <c r="A243" s="27"/>
      <c r="B243" s="27"/>
      <c r="C243" s="27"/>
      <c r="D243" s="28"/>
      <c r="E243" s="29"/>
      <c r="F243" s="29"/>
      <c r="G243" s="29"/>
      <c r="H243" s="29"/>
      <c r="I243" s="30"/>
      <c r="J243" s="27"/>
      <c r="K243" s="27"/>
      <c r="L243" s="27"/>
      <c r="M243" s="27"/>
      <c r="O243"/>
      <c r="P243"/>
      <c r="Q243"/>
      <c r="R243"/>
      <c r="S243"/>
      <c r="T243"/>
      <c r="U243"/>
      <c r="V243"/>
      <c r="W243"/>
    </row>
    <row r="244" spans="1:23" s="2" customFormat="1" ht="12.75">
      <c r="A244" s="27"/>
      <c r="B244" s="27"/>
      <c r="C244" s="27"/>
      <c r="D244" s="28"/>
      <c r="E244" s="29"/>
      <c r="F244" s="29"/>
      <c r="G244" s="29"/>
      <c r="H244" s="29"/>
      <c r="I244" s="30"/>
      <c r="J244" s="27"/>
      <c r="K244" s="27"/>
      <c r="L244" s="27"/>
      <c r="M244" s="27"/>
      <c r="O244"/>
      <c r="P244"/>
      <c r="Q244"/>
      <c r="R244"/>
      <c r="S244"/>
      <c r="T244"/>
      <c r="U244"/>
      <c r="V244"/>
      <c r="W244"/>
    </row>
    <row r="245" spans="1:23" s="2" customFormat="1" ht="12.75">
      <c r="A245" s="27"/>
      <c r="B245" s="27"/>
      <c r="C245" s="27"/>
      <c r="D245" s="28"/>
      <c r="E245" s="29"/>
      <c r="F245" s="29"/>
      <c r="G245" s="29"/>
      <c r="H245" s="29"/>
      <c r="I245" s="30"/>
      <c r="J245" s="27"/>
      <c r="K245" s="27"/>
      <c r="L245" s="27"/>
      <c r="M245" s="27"/>
      <c r="O245"/>
      <c r="P245"/>
      <c r="Q245"/>
      <c r="R245"/>
      <c r="S245"/>
      <c r="T245"/>
      <c r="U245"/>
      <c r="V245"/>
      <c r="W245"/>
    </row>
    <row r="246" spans="1:23" s="2" customFormat="1" ht="12.75">
      <c r="A246" s="27"/>
      <c r="B246" s="27"/>
      <c r="C246" s="27"/>
      <c r="D246" s="28"/>
      <c r="E246" s="29"/>
      <c r="F246" s="29"/>
      <c r="G246" s="29"/>
      <c r="H246" s="29"/>
      <c r="I246" s="30"/>
      <c r="J246" s="27"/>
      <c r="K246" s="27"/>
      <c r="L246" s="27"/>
      <c r="M246" s="27"/>
      <c r="O246"/>
      <c r="P246"/>
      <c r="Q246"/>
      <c r="R246"/>
      <c r="S246"/>
      <c r="T246"/>
      <c r="U246"/>
      <c r="V246"/>
      <c r="W246"/>
    </row>
    <row r="247" spans="1:23" s="2" customFormat="1" ht="12.75">
      <c r="A247" s="27"/>
      <c r="B247" s="27"/>
      <c r="C247" s="27"/>
      <c r="D247" s="28"/>
      <c r="E247" s="29"/>
      <c r="F247" s="29"/>
      <c r="G247" s="29"/>
      <c r="H247" s="29"/>
      <c r="I247" s="30"/>
      <c r="J247" s="27"/>
      <c r="K247" s="27"/>
      <c r="L247" s="27"/>
      <c r="M247" s="27"/>
      <c r="O247"/>
      <c r="P247"/>
      <c r="Q247"/>
      <c r="R247"/>
      <c r="S247"/>
      <c r="T247"/>
      <c r="U247"/>
      <c r="V247"/>
      <c r="W247"/>
    </row>
    <row r="248" spans="1:23" s="2" customFormat="1" ht="12.75">
      <c r="A248" s="27"/>
      <c r="B248" s="27"/>
      <c r="C248" s="27"/>
      <c r="D248" s="28"/>
      <c r="E248" s="29"/>
      <c r="F248" s="29"/>
      <c r="G248" s="29"/>
      <c r="H248" s="29"/>
      <c r="I248" s="30"/>
      <c r="J248" s="27"/>
      <c r="K248" s="27"/>
      <c r="L248" s="27"/>
      <c r="M248" s="27"/>
      <c r="O248"/>
      <c r="P248"/>
      <c r="Q248"/>
      <c r="R248"/>
      <c r="S248"/>
      <c r="T248"/>
      <c r="U248"/>
      <c r="V248"/>
      <c r="W248"/>
    </row>
    <row r="249" spans="1:23" s="2" customFormat="1" ht="12.75">
      <c r="A249" s="27"/>
      <c r="B249" s="27"/>
      <c r="C249" s="27"/>
      <c r="D249" s="28"/>
      <c r="E249" s="29"/>
      <c r="F249" s="29"/>
      <c r="G249" s="29"/>
      <c r="H249" s="29"/>
      <c r="I249" s="30"/>
      <c r="J249" s="27"/>
      <c r="K249" s="27"/>
      <c r="L249" s="27"/>
      <c r="M249" s="27"/>
      <c r="O249"/>
      <c r="P249"/>
      <c r="Q249"/>
      <c r="R249"/>
      <c r="S249"/>
      <c r="T249"/>
      <c r="U249"/>
      <c r="V249"/>
      <c r="W249"/>
    </row>
    <row r="250" spans="1:23" s="2" customFormat="1" ht="12.75">
      <c r="A250" s="27"/>
      <c r="B250" s="27"/>
      <c r="C250" s="27"/>
      <c r="D250" s="28"/>
      <c r="E250" s="29"/>
      <c r="F250" s="29"/>
      <c r="G250" s="29"/>
      <c r="H250" s="29"/>
      <c r="I250" s="30"/>
      <c r="J250" s="27"/>
      <c r="K250" s="27"/>
      <c r="L250" s="27"/>
      <c r="M250" s="27"/>
      <c r="O250"/>
      <c r="P250"/>
      <c r="Q250"/>
      <c r="R250"/>
      <c r="S250"/>
      <c r="T250"/>
      <c r="U250"/>
      <c r="V250"/>
      <c r="W250"/>
    </row>
    <row r="251" spans="1:23" s="2" customFormat="1" ht="12.75">
      <c r="A251" s="27"/>
      <c r="B251" s="27"/>
      <c r="C251" s="27"/>
      <c r="D251" s="28"/>
      <c r="E251" s="29"/>
      <c r="F251" s="29"/>
      <c r="G251" s="29"/>
      <c r="H251" s="29"/>
      <c r="I251" s="30"/>
      <c r="J251" s="27"/>
      <c r="K251" s="27"/>
      <c r="L251" s="27"/>
      <c r="M251" s="27"/>
      <c r="O251"/>
      <c r="P251"/>
      <c r="Q251"/>
      <c r="R251"/>
      <c r="S251"/>
      <c r="T251"/>
      <c r="U251"/>
      <c r="V251"/>
      <c r="W251"/>
    </row>
    <row r="252" spans="1:23" s="2" customFormat="1" ht="12.75">
      <c r="A252" s="27"/>
      <c r="B252" s="27"/>
      <c r="C252" s="27"/>
      <c r="D252" s="28"/>
      <c r="E252" s="29"/>
      <c r="F252" s="29"/>
      <c r="G252" s="29"/>
      <c r="H252" s="29"/>
      <c r="I252" s="30"/>
      <c r="J252" s="27"/>
      <c r="K252" s="27"/>
      <c r="L252" s="27"/>
      <c r="M252" s="27"/>
      <c r="O252"/>
      <c r="P252"/>
      <c r="Q252"/>
      <c r="R252"/>
      <c r="S252"/>
      <c r="T252"/>
      <c r="U252"/>
      <c r="V252"/>
      <c r="W252"/>
    </row>
    <row r="253" spans="1:23" s="2" customFormat="1" ht="12.75">
      <c r="A253" s="27"/>
      <c r="B253" s="27"/>
      <c r="C253" s="27"/>
      <c r="D253" s="28"/>
      <c r="E253" s="29"/>
      <c r="F253" s="29"/>
      <c r="G253" s="29"/>
      <c r="H253" s="29"/>
      <c r="I253" s="30"/>
      <c r="J253" s="27"/>
      <c r="K253" s="27"/>
      <c r="L253" s="27"/>
      <c r="M253" s="27"/>
      <c r="O253"/>
      <c r="P253"/>
      <c r="Q253"/>
      <c r="R253"/>
      <c r="S253"/>
      <c r="T253"/>
      <c r="U253"/>
      <c r="V253"/>
      <c r="W253"/>
    </row>
    <row r="254" spans="1:23" s="2" customFormat="1" ht="12.75">
      <c r="A254" s="27"/>
      <c r="B254" s="27"/>
      <c r="C254" s="27"/>
      <c r="D254" s="28"/>
      <c r="E254" s="29"/>
      <c r="F254" s="29"/>
      <c r="G254" s="29"/>
      <c r="H254" s="29"/>
      <c r="I254" s="30"/>
      <c r="J254" s="27"/>
      <c r="K254" s="27"/>
      <c r="L254" s="27"/>
      <c r="M254" s="27"/>
      <c r="O254"/>
      <c r="P254"/>
      <c r="Q254"/>
      <c r="R254"/>
      <c r="S254"/>
      <c r="T254"/>
      <c r="U254"/>
      <c r="V254"/>
      <c r="W254"/>
    </row>
    <row r="255" spans="1:23" s="2" customFormat="1" ht="12.75">
      <c r="A255" s="27"/>
      <c r="B255" s="27"/>
      <c r="C255" s="27"/>
      <c r="D255" s="28"/>
      <c r="E255" s="29"/>
      <c r="F255" s="29"/>
      <c r="G255" s="29"/>
      <c r="H255" s="29"/>
      <c r="I255" s="30"/>
      <c r="J255" s="27"/>
      <c r="K255" s="27"/>
      <c r="L255" s="27"/>
      <c r="M255" s="27"/>
      <c r="O255"/>
      <c r="P255"/>
      <c r="Q255"/>
      <c r="R255"/>
      <c r="S255"/>
      <c r="T255"/>
      <c r="U255"/>
      <c r="V255"/>
      <c r="W255"/>
    </row>
    <row r="256" spans="1:23" s="2" customFormat="1" ht="12.75">
      <c r="A256" s="27"/>
      <c r="B256" s="27"/>
      <c r="C256" s="27"/>
      <c r="D256" s="28"/>
      <c r="E256" s="29"/>
      <c r="F256" s="29"/>
      <c r="G256" s="29"/>
      <c r="H256" s="29"/>
      <c r="I256" s="30"/>
      <c r="J256" s="27"/>
      <c r="K256" s="27"/>
      <c r="L256" s="27"/>
      <c r="M256" s="27"/>
      <c r="O256"/>
      <c r="P256"/>
      <c r="Q256"/>
      <c r="R256"/>
      <c r="S256"/>
      <c r="T256"/>
      <c r="U256"/>
      <c r="V256"/>
      <c r="W256"/>
    </row>
    <row r="257" spans="1:23" s="2" customFormat="1" ht="12.75">
      <c r="A257" s="27"/>
      <c r="B257" s="27"/>
      <c r="C257" s="27"/>
      <c r="D257" s="28"/>
      <c r="E257" s="29"/>
      <c r="F257" s="29"/>
      <c r="G257" s="29"/>
      <c r="H257" s="29"/>
      <c r="I257" s="30"/>
      <c r="J257" s="27"/>
      <c r="K257" s="27"/>
      <c r="L257" s="27"/>
      <c r="M257" s="27"/>
      <c r="O257"/>
      <c r="P257"/>
      <c r="Q257"/>
      <c r="R257"/>
      <c r="S257"/>
      <c r="T257"/>
      <c r="U257"/>
      <c r="V257"/>
      <c r="W257"/>
    </row>
    <row r="258" spans="1:23" s="2" customFormat="1" ht="12.75">
      <c r="A258" s="27"/>
      <c r="B258" s="27"/>
      <c r="C258" s="27"/>
      <c r="D258" s="28"/>
      <c r="E258" s="29"/>
      <c r="F258" s="29"/>
      <c r="G258" s="29"/>
      <c r="H258" s="29"/>
      <c r="I258" s="30"/>
      <c r="J258" s="27"/>
      <c r="K258" s="27"/>
      <c r="L258" s="27"/>
      <c r="M258" s="27"/>
      <c r="O258"/>
      <c r="P258"/>
      <c r="Q258"/>
      <c r="R258"/>
      <c r="S258"/>
      <c r="T258"/>
      <c r="U258"/>
      <c r="V258"/>
      <c r="W258"/>
    </row>
    <row r="259" spans="1:23" s="2" customFormat="1" ht="12.75">
      <c r="A259" s="27"/>
      <c r="B259" s="27"/>
      <c r="C259" s="27"/>
      <c r="D259" s="28"/>
      <c r="E259" s="29"/>
      <c r="F259" s="29"/>
      <c r="G259" s="29"/>
      <c r="H259" s="29"/>
      <c r="I259" s="30"/>
      <c r="J259" s="27"/>
      <c r="K259" s="27"/>
      <c r="L259" s="27"/>
      <c r="M259" s="27"/>
      <c r="O259"/>
      <c r="P259"/>
      <c r="Q259"/>
      <c r="R259"/>
      <c r="S259"/>
      <c r="T259"/>
      <c r="U259"/>
      <c r="V259"/>
      <c r="W259"/>
    </row>
    <row r="260" spans="1:23" s="2" customFormat="1" ht="12.75">
      <c r="A260" s="27"/>
      <c r="B260" s="27"/>
      <c r="C260" s="27"/>
      <c r="D260" s="28"/>
      <c r="E260" s="29"/>
      <c r="F260" s="29"/>
      <c r="G260" s="29"/>
      <c r="H260" s="29"/>
      <c r="I260" s="30"/>
      <c r="J260" s="27"/>
      <c r="K260" s="27"/>
      <c r="L260" s="27"/>
      <c r="M260" s="27"/>
      <c r="O260"/>
      <c r="P260"/>
      <c r="Q260"/>
      <c r="R260"/>
      <c r="S260"/>
      <c r="T260"/>
      <c r="U260"/>
      <c r="V260"/>
      <c r="W260"/>
    </row>
    <row r="261" spans="1:23" s="2" customFormat="1" ht="12.75">
      <c r="A261" s="27"/>
      <c r="B261" s="27"/>
      <c r="C261" s="27"/>
      <c r="D261" s="28"/>
      <c r="E261" s="29"/>
      <c r="F261" s="29"/>
      <c r="G261" s="29"/>
      <c r="H261" s="29"/>
      <c r="I261" s="30"/>
      <c r="J261" s="27"/>
      <c r="K261" s="27"/>
      <c r="L261" s="27"/>
      <c r="M261" s="27"/>
      <c r="O261"/>
      <c r="P261"/>
      <c r="Q261"/>
      <c r="R261"/>
      <c r="S261"/>
      <c r="T261"/>
      <c r="U261"/>
      <c r="V261"/>
      <c r="W261"/>
    </row>
    <row r="262" spans="1:23" s="2" customFormat="1" ht="12.75">
      <c r="A262" s="27"/>
      <c r="B262" s="27"/>
      <c r="C262" s="27"/>
      <c r="D262" s="28"/>
      <c r="E262" s="29"/>
      <c r="F262" s="29"/>
      <c r="G262" s="29"/>
      <c r="H262" s="29"/>
      <c r="I262" s="30"/>
      <c r="J262" s="27"/>
      <c r="K262" s="27"/>
      <c r="L262" s="27"/>
      <c r="M262" s="27"/>
      <c r="O262"/>
      <c r="P262"/>
      <c r="Q262"/>
      <c r="R262"/>
      <c r="S262"/>
      <c r="T262"/>
      <c r="U262"/>
      <c r="V262"/>
      <c r="W262"/>
    </row>
    <row r="263" spans="1:23" s="2" customFormat="1" ht="12.75">
      <c r="A263" s="27"/>
      <c r="B263" s="27"/>
      <c r="C263" s="27"/>
      <c r="D263" s="28"/>
      <c r="E263" s="29"/>
      <c r="F263" s="29"/>
      <c r="G263" s="29"/>
      <c r="H263" s="29"/>
      <c r="I263" s="30"/>
      <c r="J263" s="27"/>
      <c r="K263" s="27"/>
      <c r="L263" s="27"/>
      <c r="M263" s="27"/>
      <c r="O263"/>
      <c r="P263"/>
      <c r="Q263"/>
      <c r="R263"/>
      <c r="S263"/>
      <c r="T263"/>
      <c r="U263"/>
      <c r="V263"/>
      <c r="W263"/>
    </row>
    <row r="264" spans="1:23" s="2" customFormat="1" ht="12.75">
      <c r="A264" s="27"/>
      <c r="B264" s="27"/>
      <c r="C264" s="27"/>
      <c r="D264" s="28"/>
      <c r="E264" s="29"/>
      <c r="F264" s="29"/>
      <c r="G264" s="29"/>
      <c r="H264" s="29"/>
      <c r="I264" s="30"/>
      <c r="J264" s="27"/>
      <c r="K264" s="27"/>
      <c r="L264" s="27"/>
      <c r="M264" s="27"/>
      <c r="O264"/>
      <c r="P264"/>
      <c r="Q264"/>
      <c r="R264"/>
      <c r="S264"/>
      <c r="T264"/>
      <c r="U264"/>
      <c r="V264"/>
      <c r="W264"/>
    </row>
    <row r="265" spans="1:23" s="2" customFormat="1" ht="12.75">
      <c r="A265" s="27"/>
      <c r="B265" s="27"/>
      <c r="C265" s="27"/>
      <c r="D265" s="28"/>
      <c r="E265" s="29"/>
      <c r="F265" s="29"/>
      <c r="G265" s="29"/>
      <c r="H265" s="29"/>
      <c r="I265" s="30"/>
      <c r="J265" s="27"/>
      <c r="K265" s="27"/>
      <c r="L265" s="27"/>
      <c r="M265" s="27"/>
      <c r="O265"/>
      <c r="P265"/>
      <c r="Q265"/>
      <c r="R265"/>
      <c r="S265"/>
      <c r="T265"/>
      <c r="U265"/>
      <c r="V265"/>
      <c r="W265"/>
    </row>
    <row r="266" spans="1:23" s="2" customFormat="1" ht="12.75">
      <c r="A266" s="27"/>
      <c r="B266" s="27"/>
      <c r="C266" s="27"/>
      <c r="D266" s="28"/>
      <c r="E266" s="29"/>
      <c r="F266" s="29"/>
      <c r="G266" s="29"/>
      <c r="H266" s="29"/>
      <c r="I266" s="30"/>
      <c r="J266" s="27"/>
      <c r="K266" s="27"/>
      <c r="L266" s="27"/>
      <c r="M266" s="27"/>
      <c r="O266"/>
      <c r="P266"/>
      <c r="Q266"/>
      <c r="R266"/>
      <c r="S266"/>
      <c r="T266"/>
      <c r="U266"/>
      <c r="V266"/>
      <c r="W266"/>
    </row>
    <row r="267" spans="1:23" s="2" customFormat="1" ht="12.75">
      <c r="A267" s="27"/>
      <c r="B267" s="27"/>
      <c r="C267" s="27"/>
      <c r="D267" s="28"/>
      <c r="E267" s="29"/>
      <c r="F267" s="29"/>
      <c r="G267" s="29"/>
      <c r="H267" s="29"/>
      <c r="I267" s="30"/>
      <c r="J267" s="27"/>
      <c r="K267" s="27"/>
      <c r="L267" s="27"/>
      <c r="M267" s="27"/>
      <c r="O267"/>
      <c r="P267"/>
      <c r="Q267"/>
      <c r="R267"/>
      <c r="S267"/>
      <c r="T267"/>
      <c r="U267"/>
      <c r="V267"/>
      <c r="W267"/>
    </row>
    <row r="268" spans="1:23" s="2" customFormat="1" ht="12.75">
      <c r="A268" s="27"/>
      <c r="B268" s="27"/>
      <c r="C268" s="27"/>
      <c r="D268" s="28"/>
      <c r="E268" s="29"/>
      <c r="F268" s="29"/>
      <c r="G268" s="29"/>
      <c r="H268" s="29"/>
      <c r="I268" s="30"/>
      <c r="J268" s="27"/>
      <c r="K268" s="27"/>
      <c r="L268" s="27"/>
      <c r="M268" s="27"/>
      <c r="O268"/>
      <c r="P268"/>
      <c r="Q268"/>
      <c r="R268"/>
      <c r="S268"/>
      <c r="T268"/>
      <c r="U268"/>
      <c r="V268"/>
      <c r="W268"/>
    </row>
    <row r="269" spans="1:23" s="2" customFormat="1" ht="12.75">
      <c r="A269" s="27"/>
      <c r="B269" s="27"/>
      <c r="C269" s="27"/>
      <c r="D269" s="28"/>
      <c r="E269" s="29"/>
      <c r="F269" s="29"/>
      <c r="G269" s="29"/>
      <c r="H269" s="29"/>
      <c r="I269" s="30"/>
      <c r="J269" s="27"/>
      <c r="K269" s="27"/>
      <c r="L269" s="27"/>
      <c r="M269" s="27"/>
      <c r="O269"/>
      <c r="P269"/>
      <c r="Q269"/>
      <c r="R269"/>
      <c r="S269"/>
      <c r="T269"/>
      <c r="U269"/>
      <c r="V269"/>
      <c r="W269"/>
    </row>
    <row r="270" spans="1:23" s="2" customFormat="1" ht="12.75">
      <c r="A270" s="27"/>
      <c r="B270" s="27"/>
      <c r="C270" s="27"/>
      <c r="D270" s="28"/>
      <c r="E270" s="29"/>
      <c r="F270" s="29"/>
      <c r="G270" s="29"/>
      <c r="H270" s="29"/>
      <c r="I270" s="30"/>
      <c r="J270" s="27"/>
      <c r="K270" s="27"/>
      <c r="L270" s="27"/>
      <c r="M270" s="27"/>
      <c r="O270"/>
      <c r="P270"/>
      <c r="Q270"/>
      <c r="R270"/>
      <c r="S270"/>
      <c r="T270"/>
      <c r="U270"/>
      <c r="V270"/>
      <c r="W270"/>
    </row>
    <row r="271" spans="1:23" s="2" customFormat="1" ht="12.75">
      <c r="A271" s="27"/>
      <c r="B271" s="27"/>
      <c r="C271" s="27"/>
      <c r="D271" s="28"/>
      <c r="E271" s="29"/>
      <c r="F271" s="29"/>
      <c r="G271" s="29"/>
      <c r="H271" s="29"/>
      <c r="I271" s="30"/>
      <c r="J271" s="27"/>
      <c r="K271" s="27"/>
      <c r="L271" s="27"/>
      <c r="M271" s="27"/>
      <c r="O271"/>
      <c r="P271"/>
      <c r="Q271"/>
      <c r="R271"/>
      <c r="S271"/>
      <c r="T271"/>
      <c r="U271"/>
      <c r="V271"/>
      <c r="W271"/>
    </row>
    <row r="272" spans="1:23" s="2" customFormat="1" ht="12.75">
      <c r="A272" s="27"/>
      <c r="B272" s="27"/>
      <c r="C272" s="27"/>
      <c r="D272" s="28"/>
      <c r="E272" s="29"/>
      <c r="F272" s="29"/>
      <c r="G272" s="29"/>
      <c r="H272" s="29"/>
      <c r="I272" s="30"/>
      <c r="J272" s="27"/>
      <c r="K272" s="27"/>
      <c r="L272" s="27"/>
      <c r="M272" s="27"/>
      <c r="O272"/>
      <c r="P272"/>
      <c r="Q272"/>
      <c r="R272"/>
      <c r="S272"/>
      <c r="T272"/>
      <c r="U272"/>
      <c r="V272"/>
      <c r="W272"/>
    </row>
    <row r="273" spans="1:23" s="2" customFormat="1" ht="12.75">
      <c r="A273" s="27"/>
      <c r="B273" s="27"/>
      <c r="C273" s="27"/>
      <c r="D273" s="28"/>
      <c r="E273" s="29"/>
      <c r="F273" s="29"/>
      <c r="G273" s="29"/>
      <c r="H273" s="29"/>
      <c r="I273" s="30"/>
      <c r="J273" s="27"/>
      <c r="K273" s="27"/>
      <c r="L273" s="27"/>
      <c r="M273" s="27"/>
      <c r="O273"/>
      <c r="P273"/>
      <c r="Q273"/>
      <c r="R273"/>
      <c r="S273"/>
      <c r="T273"/>
      <c r="U273"/>
      <c r="V273"/>
      <c r="W273"/>
    </row>
    <row r="274" spans="1:23" s="2" customFormat="1" ht="12.75">
      <c r="A274" s="27"/>
      <c r="B274" s="27"/>
      <c r="C274" s="27"/>
      <c r="D274" s="28"/>
      <c r="E274" s="29"/>
      <c r="F274" s="29"/>
      <c r="G274" s="29"/>
      <c r="H274" s="29"/>
      <c r="I274" s="30"/>
      <c r="J274" s="27"/>
      <c r="K274" s="27"/>
      <c r="L274" s="27"/>
      <c r="M274" s="27"/>
      <c r="O274"/>
      <c r="P274"/>
      <c r="Q274"/>
      <c r="R274"/>
      <c r="S274"/>
      <c r="T274"/>
      <c r="U274"/>
      <c r="V274"/>
      <c r="W274"/>
    </row>
    <row r="275" spans="1:23" s="2" customFormat="1" ht="12.75">
      <c r="A275" s="27"/>
      <c r="B275" s="27"/>
      <c r="C275" s="27"/>
      <c r="D275" s="28"/>
      <c r="E275" s="29"/>
      <c r="F275" s="29"/>
      <c r="G275" s="29"/>
      <c r="H275" s="29"/>
      <c r="I275" s="30"/>
      <c r="J275" s="27"/>
      <c r="K275" s="27"/>
      <c r="L275" s="27"/>
      <c r="M275" s="27"/>
      <c r="O275"/>
      <c r="P275"/>
      <c r="Q275"/>
      <c r="R275"/>
      <c r="S275"/>
      <c r="T275"/>
      <c r="U275"/>
      <c r="V275"/>
      <c r="W275"/>
    </row>
    <row r="276" spans="1:23" s="2" customFormat="1" ht="12.75">
      <c r="A276" s="27"/>
      <c r="B276" s="27"/>
      <c r="C276" s="27"/>
      <c r="D276" s="28"/>
      <c r="E276" s="29"/>
      <c r="F276" s="29"/>
      <c r="G276" s="29"/>
      <c r="H276" s="29"/>
      <c r="I276" s="30"/>
      <c r="J276" s="27"/>
      <c r="K276" s="27"/>
      <c r="L276" s="27"/>
      <c r="M276" s="27"/>
      <c r="O276"/>
      <c r="P276"/>
      <c r="Q276"/>
      <c r="R276"/>
      <c r="S276"/>
      <c r="T276"/>
      <c r="U276"/>
      <c r="V276"/>
      <c r="W276"/>
    </row>
    <row r="277" spans="1:23" s="2" customFormat="1" ht="12.75">
      <c r="A277" s="27"/>
      <c r="B277" s="27"/>
      <c r="C277" s="27"/>
      <c r="D277" s="28"/>
      <c r="E277" s="29"/>
      <c r="F277" s="29"/>
      <c r="G277" s="29"/>
      <c r="H277" s="29"/>
      <c r="I277" s="30"/>
      <c r="J277" s="27"/>
      <c r="K277" s="27"/>
      <c r="L277" s="27"/>
      <c r="M277" s="27"/>
      <c r="O277"/>
      <c r="P277"/>
      <c r="Q277"/>
      <c r="R277"/>
      <c r="S277"/>
      <c r="T277"/>
      <c r="U277"/>
      <c r="V277"/>
      <c r="W277"/>
    </row>
    <row r="278" spans="1:23" s="2" customFormat="1" ht="12.75">
      <c r="A278" s="27"/>
      <c r="B278" s="27"/>
      <c r="C278" s="27"/>
      <c r="D278" s="28"/>
      <c r="E278" s="29"/>
      <c r="F278" s="29"/>
      <c r="G278" s="29"/>
      <c r="H278" s="29"/>
      <c r="I278" s="30"/>
      <c r="J278" s="27"/>
      <c r="K278" s="27"/>
      <c r="L278" s="27"/>
      <c r="M278" s="27"/>
      <c r="O278"/>
      <c r="P278"/>
      <c r="Q278"/>
      <c r="R278"/>
      <c r="S278"/>
      <c r="T278"/>
      <c r="U278"/>
      <c r="V278"/>
      <c r="W278"/>
    </row>
    <row r="279" spans="1:23" s="2" customFormat="1" ht="12.75">
      <c r="A279" s="27"/>
      <c r="B279" s="27"/>
      <c r="C279" s="27"/>
      <c r="D279" s="28"/>
      <c r="E279" s="29"/>
      <c r="F279" s="29"/>
      <c r="G279" s="29"/>
      <c r="H279" s="29"/>
      <c r="I279" s="30"/>
      <c r="J279" s="27"/>
      <c r="K279" s="27"/>
      <c r="L279" s="27"/>
      <c r="M279" s="27"/>
      <c r="O279"/>
      <c r="P279"/>
      <c r="Q279"/>
      <c r="R279"/>
      <c r="S279"/>
      <c r="T279"/>
      <c r="U279"/>
      <c r="V279"/>
      <c r="W279"/>
    </row>
    <row r="280" spans="1:23" s="2" customFormat="1" ht="12.75">
      <c r="A280" s="27"/>
      <c r="B280" s="27"/>
      <c r="C280" s="27"/>
      <c r="D280" s="28"/>
      <c r="E280" s="29"/>
      <c r="F280" s="29"/>
      <c r="G280" s="29"/>
      <c r="H280" s="29"/>
      <c r="I280" s="30"/>
      <c r="J280" s="27"/>
      <c r="K280" s="27"/>
      <c r="L280" s="27"/>
      <c r="M280" s="27"/>
      <c r="O280"/>
      <c r="P280"/>
      <c r="Q280"/>
      <c r="R280"/>
      <c r="S280"/>
      <c r="T280"/>
      <c r="U280"/>
      <c r="V280"/>
      <c r="W280"/>
    </row>
    <row r="281" spans="1:23" s="2" customFormat="1" ht="12.75">
      <c r="A281" s="27"/>
      <c r="B281" s="27"/>
      <c r="C281" s="27"/>
      <c r="D281" s="28"/>
      <c r="E281" s="29"/>
      <c r="F281" s="29"/>
      <c r="G281" s="29"/>
      <c r="H281" s="29"/>
      <c r="I281" s="30"/>
      <c r="J281" s="27"/>
      <c r="K281" s="27"/>
      <c r="L281" s="27"/>
      <c r="M281" s="27"/>
      <c r="O281"/>
      <c r="P281"/>
      <c r="Q281"/>
      <c r="R281"/>
      <c r="S281"/>
      <c r="T281"/>
      <c r="U281"/>
      <c r="V281"/>
      <c r="W281"/>
    </row>
    <row r="282" spans="1:23" s="2" customFormat="1" ht="12.75">
      <c r="A282" s="27"/>
      <c r="B282" s="27"/>
      <c r="C282" s="27"/>
      <c r="D282" s="28"/>
      <c r="E282" s="29"/>
      <c r="F282" s="29"/>
      <c r="G282" s="29"/>
      <c r="H282" s="29"/>
      <c r="I282" s="30"/>
      <c r="J282" s="27"/>
      <c r="K282" s="27"/>
      <c r="L282" s="27"/>
      <c r="M282" s="27"/>
      <c r="O282"/>
      <c r="P282"/>
      <c r="Q282"/>
      <c r="R282"/>
      <c r="S282"/>
      <c r="T282"/>
      <c r="U282"/>
      <c r="V282"/>
      <c r="W282"/>
    </row>
    <row r="283" spans="1:23" s="2" customFormat="1" ht="12.75">
      <c r="A283" s="27"/>
      <c r="B283" s="27"/>
      <c r="C283" s="27"/>
      <c r="D283" s="28"/>
      <c r="E283" s="29"/>
      <c r="F283" s="29"/>
      <c r="G283" s="29"/>
      <c r="H283" s="29"/>
      <c r="I283" s="30"/>
      <c r="J283" s="27"/>
      <c r="K283" s="27"/>
      <c r="L283" s="27"/>
      <c r="M283" s="27"/>
      <c r="O283"/>
      <c r="P283"/>
      <c r="Q283"/>
      <c r="R283"/>
      <c r="S283"/>
      <c r="T283"/>
      <c r="U283"/>
      <c r="V283"/>
      <c r="W283"/>
    </row>
    <row r="284" spans="1:23" s="2" customFormat="1" ht="12.75">
      <c r="A284" s="27"/>
      <c r="B284" s="27"/>
      <c r="C284" s="27"/>
      <c r="D284" s="28"/>
      <c r="E284" s="29"/>
      <c r="F284" s="29"/>
      <c r="G284" s="29"/>
      <c r="H284" s="29"/>
      <c r="I284" s="30"/>
      <c r="J284" s="27"/>
      <c r="K284" s="27"/>
      <c r="L284" s="27"/>
      <c r="M284" s="27"/>
      <c r="O284"/>
      <c r="P284"/>
      <c r="Q284"/>
      <c r="R284"/>
      <c r="S284"/>
      <c r="T284"/>
      <c r="U284"/>
      <c r="V284"/>
      <c r="W284"/>
    </row>
    <row r="285" spans="1:23" s="2" customFormat="1" ht="12.75">
      <c r="A285" s="27"/>
      <c r="B285" s="27"/>
      <c r="C285" s="27"/>
      <c r="D285" s="28"/>
      <c r="E285" s="29"/>
      <c r="F285" s="29"/>
      <c r="G285" s="29"/>
      <c r="H285" s="29"/>
      <c r="I285" s="30"/>
      <c r="J285" s="27"/>
      <c r="K285" s="27"/>
      <c r="L285" s="27"/>
      <c r="M285" s="27"/>
      <c r="O285"/>
      <c r="P285"/>
      <c r="Q285"/>
      <c r="R285"/>
      <c r="S285"/>
      <c r="T285"/>
      <c r="U285"/>
      <c r="V285"/>
      <c r="W285"/>
    </row>
    <row r="286" spans="1:23" s="2" customFormat="1" ht="12.75">
      <c r="A286" s="27"/>
      <c r="B286" s="27"/>
      <c r="C286" s="27"/>
      <c r="D286" s="28"/>
      <c r="E286" s="29"/>
      <c r="F286" s="29"/>
      <c r="G286" s="29"/>
      <c r="H286" s="29"/>
      <c r="I286" s="30"/>
      <c r="J286" s="27"/>
      <c r="K286" s="27"/>
      <c r="L286" s="27"/>
      <c r="M286" s="27"/>
      <c r="O286"/>
      <c r="P286"/>
      <c r="Q286"/>
      <c r="R286"/>
      <c r="S286"/>
      <c r="T286"/>
      <c r="U286"/>
      <c r="V286"/>
      <c r="W286"/>
    </row>
    <row r="287" spans="1:23" s="2" customFormat="1" ht="12.75">
      <c r="A287" s="27"/>
      <c r="B287" s="27"/>
      <c r="C287" s="27"/>
      <c r="D287" s="28"/>
      <c r="E287" s="29"/>
      <c r="F287" s="29"/>
      <c r="G287" s="29"/>
      <c r="H287" s="29"/>
      <c r="I287" s="30"/>
      <c r="J287" s="27"/>
      <c r="K287" s="27"/>
      <c r="L287" s="27"/>
      <c r="M287" s="27"/>
      <c r="O287"/>
      <c r="P287"/>
      <c r="Q287"/>
      <c r="R287"/>
      <c r="S287"/>
      <c r="T287"/>
      <c r="U287"/>
      <c r="V287"/>
      <c r="W287"/>
    </row>
    <row r="288" spans="1:23" s="2" customFormat="1" ht="12.75">
      <c r="A288" s="27"/>
      <c r="B288" s="27"/>
      <c r="C288" s="27"/>
      <c r="D288" s="28"/>
      <c r="E288" s="29"/>
      <c r="F288" s="29"/>
      <c r="G288" s="29"/>
      <c r="H288" s="29"/>
      <c r="I288" s="30"/>
      <c r="J288" s="27"/>
      <c r="K288" s="27"/>
      <c r="L288" s="27"/>
      <c r="M288" s="27"/>
      <c r="O288"/>
      <c r="P288"/>
      <c r="Q288"/>
      <c r="R288"/>
      <c r="S288"/>
      <c r="T288"/>
      <c r="U288"/>
      <c r="V288"/>
      <c r="W288"/>
    </row>
    <row r="289" spans="1:23" s="2" customFormat="1" ht="12.75">
      <c r="A289" s="27"/>
      <c r="B289" s="27"/>
      <c r="C289" s="27"/>
      <c r="D289" s="28"/>
      <c r="E289" s="29"/>
      <c r="F289" s="29"/>
      <c r="G289" s="29"/>
      <c r="H289" s="29"/>
      <c r="I289" s="30"/>
      <c r="J289" s="27"/>
      <c r="K289" s="27"/>
      <c r="L289" s="27"/>
      <c r="M289" s="27"/>
      <c r="O289"/>
      <c r="P289"/>
      <c r="Q289"/>
      <c r="R289"/>
      <c r="S289"/>
      <c r="T289"/>
      <c r="U289"/>
      <c r="V289"/>
      <c r="W289"/>
    </row>
    <row r="290" spans="1:23" s="2" customFormat="1" ht="12.75">
      <c r="A290" s="27"/>
      <c r="B290" s="27"/>
      <c r="C290" s="27"/>
      <c r="D290" s="28"/>
      <c r="E290" s="29"/>
      <c r="F290" s="29"/>
      <c r="G290" s="29"/>
      <c r="H290" s="29"/>
      <c r="I290" s="30"/>
      <c r="J290" s="27"/>
      <c r="K290" s="27"/>
      <c r="L290" s="27"/>
      <c r="M290" s="27"/>
      <c r="O290"/>
      <c r="P290"/>
      <c r="Q290"/>
      <c r="R290"/>
      <c r="S290"/>
      <c r="T290"/>
      <c r="U290"/>
      <c r="V290"/>
      <c r="W290"/>
    </row>
    <row r="291" spans="1:23" s="2" customFormat="1" ht="12.75">
      <c r="A291" s="27"/>
      <c r="B291" s="27"/>
      <c r="C291" s="27"/>
      <c r="D291" s="28"/>
      <c r="E291" s="29"/>
      <c r="F291" s="29"/>
      <c r="G291" s="29"/>
      <c r="H291" s="29"/>
      <c r="I291" s="30"/>
      <c r="J291" s="27"/>
      <c r="K291" s="27"/>
      <c r="L291" s="27"/>
      <c r="M291" s="27"/>
      <c r="O291"/>
      <c r="P291"/>
      <c r="Q291"/>
      <c r="R291"/>
      <c r="S291"/>
      <c r="T291"/>
      <c r="U291"/>
      <c r="V291"/>
      <c r="W291"/>
    </row>
    <row r="292" spans="1:23" s="2" customFormat="1" ht="12.75">
      <c r="A292" s="27"/>
      <c r="B292" s="27"/>
      <c r="C292" s="27"/>
      <c r="D292" s="28"/>
      <c r="E292" s="29"/>
      <c r="F292" s="29"/>
      <c r="G292" s="29"/>
      <c r="H292" s="29"/>
      <c r="I292" s="30"/>
      <c r="J292" s="27"/>
      <c r="K292" s="27"/>
      <c r="L292" s="27"/>
      <c r="M292" s="27"/>
      <c r="O292"/>
      <c r="P292"/>
      <c r="Q292"/>
      <c r="R292"/>
      <c r="S292"/>
      <c r="T292"/>
      <c r="U292"/>
      <c r="V292"/>
      <c r="W292"/>
    </row>
    <row r="293" spans="1:23" s="2" customFormat="1" ht="12.75">
      <c r="A293" s="27"/>
      <c r="B293" s="27"/>
      <c r="C293" s="27"/>
      <c r="D293" s="28"/>
      <c r="E293" s="29"/>
      <c r="F293" s="29"/>
      <c r="G293" s="29"/>
      <c r="H293" s="29"/>
      <c r="I293" s="30"/>
      <c r="J293" s="27"/>
      <c r="K293" s="27"/>
      <c r="L293" s="27"/>
      <c r="M293" s="27"/>
      <c r="O293"/>
      <c r="P293"/>
      <c r="Q293"/>
      <c r="R293"/>
      <c r="S293"/>
      <c r="T293"/>
      <c r="U293"/>
      <c r="V293"/>
      <c r="W293"/>
    </row>
    <row r="294" spans="1:23" s="2" customFormat="1" ht="12.75">
      <c r="A294" s="27"/>
      <c r="B294" s="27"/>
      <c r="C294" s="27"/>
      <c r="D294" s="28"/>
      <c r="E294" s="29"/>
      <c r="F294" s="29"/>
      <c r="G294" s="29"/>
      <c r="H294" s="29"/>
      <c r="I294" s="30"/>
      <c r="J294" s="27"/>
      <c r="K294" s="27"/>
      <c r="L294" s="27"/>
      <c r="M294" s="27"/>
      <c r="O294"/>
      <c r="P294"/>
      <c r="Q294"/>
      <c r="R294"/>
      <c r="S294"/>
      <c r="T294"/>
      <c r="U294"/>
      <c r="V294"/>
      <c r="W294"/>
    </row>
    <row r="295" spans="1:23" s="2" customFormat="1" ht="12.75">
      <c r="A295" s="27"/>
      <c r="B295" s="27"/>
      <c r="C295" s="27"/>
      <c r="D295" s="28"/>
      <c r="E295" s="29"/>
      <c r="F295" s="29"/>
      <c r="G295" s="29"/>
      <c r="H295" s="29"/>
      <c r="I295" s="30"/>
      <c r="J295" s="27"/>
      <c r="K295" s="27"/>
      <c r="L295" s="27"/>
      <c r="M295" s="27"/>
      <c r="O295"/>
      <c r="P295"/>
      <c r="Q295"/>
      <c r="R295"/>
      <c r="S295"/>
      <c r="T295"/>
      <c r="U295"/>
      <c r="V295"/>
      <c r="W295"/>
    </row>
    <row r="296" spans="1:23" s="2" customFormat="1" ht="12.75">
      <c r="A296" s="27"/>
      <c r="B296" s="27"/>
      <c r="C296" s="27"/>
      <c r="D296" s="28"/>
      <c r="E296" s="29"/>
      <c r="F296" s="29"/>
      <c r="G296" s="29"/>
      <c r="H296" s="29"/>
      <c r="I296" s="30"/>
      <c r="J296" s="27"/>
      <c r="K296" s="27"/>
      <c r="L296" s="27"/>
      <c r="M296" s="27"/>
      <c r="O296"/>
      <c r="P296"/>
      <c r="Q296"/>
      <c r="R296"/>
      <c r="S296"/>
      <c r="T296"/>
      <c r="U296"/>
      <c r="V296"/>
      <c r="W296"/>
    </row>
    <row r="297" spans="1:23" s="2" customFormat="1" ht="12.75">
      <c r="A297" s="27"/>
      <c r="B297" s="27"/>
      <c r="C297" s="27"/>
      <c r="D297" s="28"/>
      <c r="E297" s="29"/>
      <c r="F297" s="29"/>
      <c r="G297" s="29"/>
      <c r="H297" s="29"/>
      <c r="I297" s="30"/>
      <c r="J297" s="27"/>
      <c r="K297" s="27"/>
      <c r="L297" s="27"/>
      <c r="M297" s="27"/>
      <c r="O297"/>
      <c r="P297"/>
      <c r="Q297"/>
      <c r="R297"/>
      <c r="S297"/>
      <c r="T297"/>
      <c r="U297"/>
      <c r="V297"/>
      <c r="W297"/>
    </row>
    <row r="298" spans="1:23" s="2" customFormat="1" ht="12.75">
      <c r="A298" s="27"/>
      <c r="B298" s="27"/>
      <c r="C298" s="27"/>
      <c r="D298" s="28"/>
      <c r="E298" s="29"/>
      <c r="F298" s="29"/>
      <c r="G298" s="29"/>
      <c r="H298" s="29"/>
      <c r="I298" s="30"/>
      <c r="J298" s="27"/>
      <c r="K298" s="27"/>
      <c r="L298" s="27"/>
      <c r="M298" s="27"/>
      <c r="O298"/>
      <c r="P298"/>
      <c r="Q298"/>
      <c r="R298"/>
      <c r="S298"/>
      <c r="T298"/>
      <c r="U298"/>
      <c r="V298"/>
      <c r="W298"/>
    </row>
    <row r="299" spans="1:23" s="2" customFormat="1" ht="12.75">
      <c r="A299" s="27"/>
      <c r="B299" s="27"/>
      <c r="C299" s="27"/>
      <c r="D299" s="28"/>
      <c r="E299" s="29"/>
      <c r="F299" s="29"/>
      <c r="G299" s="29"/>
      <c r="H299" s="29"/>
      <c r="I299" s="30"/>
      <c r="J299" s="27"/>
      <c r="K299" s="27"/>
      <c r="L299" s="27"/>
      <c r="M299" s="27"/>
      <c r="O299"/>
      <c r="P299"/>
      <c r="Q299"/>
      <c r="R299"/>
      <c r="S299"/>
      <c r="T299"/>
      <c r="U299"/>
      <c r="V299"/>
      <c r="W299"/>
    </row>
    <row r="300" spans="1:23" s="2" customFormat="1" ht="12.75">
      <c r="A300" s="27"/>
      <c r="B300" s="27"/>
      <c r="C300" s="27"/>
      <c r="D300" s="28"/>
      <c r="E300" s="29"/>
      <c r="F300" s="29"/>
      <c r="G300" s="29"/>
      <c r="H300" s="29"/>
      <c r="I300" s="30"/>
      <c r="J300" s="27"/>
      <c r="K300" s="27"/>
      <c r="L300" s="27"/>
      <c r="M300" s="27"/>
      <c r="O300"/>
      <c r="P300"/>
      <c r="Q300"/>
      <c r="R300"/>
      <c r="S300"/>
      <c r="T300"/>
      <c r="U300"/>
      <c r="V300"/>
      <c r="W300"/>
    </row>
    <row r="301" spans="1:23" s="2" customFormat="1" ht="12.75">
      <c r="A301" s="27"/>
      <c r="B301" s="27"/>
      <c r="C301" s="27"/>
      <c r="D301" s="28"/>
      <c r="E301" s="29"/>
      <c r="F301" s="29"/>
      <c r="G301" s="29"/>
      <c r="H301" s="29"/>
      <c r="I301" s="30"/>
      <c r="J301" s="27"/>
      <c r="K301" s="27"/>
      <c r="L301" s="27"/>
      <c r="M301" s="27"/>
      <c r="O301"/>
      <c r="P301"/>
      <c r="Q301"/>
      <c r="R301"/>
      <c r="S301"/>
      <c r="T301"/>
      <c r="U301"/>
      <c r="V301"/>
      <c r="W301"/>
    </row>
    <row r="302" spans="1:23" s="2" customFormat="1" ht="12.75">
      <c r="A302" s="27"/>
      <c r="B302" s="27"/>
      <c r="C302" s="27"/>
      <c r="D302" s="28"/>
      <c r="E302" s="29"/>
      <c r="F302" s="29"/>
      <c r="G302" s="29"/>
      <c r="H302" s="29"/>
      <c r="I302" s="30"/>
      <c r="J302" s="27"/>
      <c r="K302" s="27"/>
      <c r="L302" s="27"/>
      <c r="M302" s="27"/>
      <c r="O302"/>
      <c r="P302"/>
      <c r="Q302"/>
      <c r="R302"/>
      <c r="S302"/>
      <c r="T302"/>
      <c r="U302"/>
      <c r="V302"/>
      <c r="W302"/>
    </row>
    <row r="303" spans="1:23" s="2" customFormat="1" ht="12.75">
      <c r="A303" s="27"/>
      <c r="B303" s="27"/>
      <c r="C303" s="27"/>
      <c r="D303" s="28"/>
      <c r="E303" s="29"/>
      <c r="F303" s="29"/>
      <c r="G303" s="29"/>
      <c r="H303" s="29"/>
      <c r="I303" s="30"/>
      <c r="J303" s="27"/>
      <c r="K303" s="27"/>
      <c r="L303" s="27"/>
      <c r="M303" s="27"/>
      <c r="O303"/>
      <c r="P303"/>
      <c r="Q303"/>
      <c r="R303"/>
      <c r="S303"/>
      <c r="T303"/>
      <c r="U303"/>
      <c r="V303"/>
      <c r="W303"/>
    </row>
    <row r="304" spans="1:23" s="2" customFormat="1" ht="12.75">
      <c r="A304" s="27"/>
      <c r="B304" s="27"/>
      <c r="C304" s="27"/>
      <c r="D304" s="28"/>
      <c r="E304" s="29"/>
      <c r="F304" s="29"/>
      <c r="G304" s="29"/>
      <c r="H304" s="29"/>
      <c r="I304" s="30"/>
      <c r="J304" s="27"/>
      <c r="K304" s="27"/>
      <c r="L304" s="27"/>
      <c r="M304" s="27"/>
      <c r="O304"/>
      <c r="P304"/>
      <c r="Q304"/>
      <c r="R304"/>
      <c r="S304"/>
      <c r="T304"/>
      <c r="U304"/>
      <c r="V304"/>
      <c r="W304"/>
    </row>
    <row r="305" spans="1:23" s="2" customFormat="1" ht="12.75">
      <c r="A305" s="27"/>
      <c r="B305" s="27"/>
      <c r="C305" s="27"/>
      <c r="D305" s="28"/>
      <c r="E305" s="29"/>
      <c r="F305" s="29"/>
      <c r="G305" s="29"/>
      <c r="H305" s="29"/>
      <c r="I305" s="30"/>
      <c r="J305" s="27"/>
      <c r="K305" s="27"/>
      <c r="L305" s="27"/>
      <c r="M305" s="27"/>
      <c r="O305"/>
      <c r="P305"/>
      <c r="Q305"/>
      <c r="R305"/>
      <c r="S305"/>
      <c r="T305"/>
      <c r="U305"/>
      <c r="V305"/>
      <c r="W305"/>
    </row>
    <row r="306" spans="1:23" s="2" customFormat="1" ht="12.75">
      <c r="A306" s="27"/>
      <c r="B306" s="27"/>
      <c r="C306" s="27"/>
      <c r="D306" s="28"/>
      <c r="E306" s="29"/>
      <c r="F306" s="29"/>
      <c r="G306" s="29"/>
      <c r="H306" s="29"/>
      <c r="I306" s="30"/>
      <c r="J306" s="27"/>
      <c r="K306" s="27"/>
      <c r="L306" s="27"/>
      <c r="M306" s="27"/>
      <c r="O306"/>
      <c r="P306"/>
      <c r="Q306"/>
      <c r="R306"/>
      <c r="S306"/>
      <c r="T306"/>
      <c r="U306"/>
      <c r="V306"/>
      <c r="W306"/>
    </row>
    <row r="307" spans="1:23" s="2" customFormat="1" ht="12.75">
      <c r="A307" s="27"/>
      <c r="B307" s="27"/>
      <c r="C307" s="27"/>
      <c r="D307" s="28"/>
      <c r="E307" s="29"/>
      <c r="F307" s="29"/>
      <c r="G307" s="29"/>
      <c r="H307" s="29"/>
      <c r="I307" s="30"/>
      <c r="J307" s="27"/>
      <c r="K307" s="27"/>
      <c r="L307" s="27"/>
      <c r="M307" s="27"/>
      <c r="O307"/>
      <c r="P307"/>
      <c r="Q307"/>
      <c r="R307"/>
      <c r="S307"/>
      <c r="T307"/>
      <c r="U307"/>
      <c r="V307"/>
      <c r="W307"/>
    </row>
    <row r="308" spans="1:23" s="2" customFormat="1" ht="12.75">
      <c r="A308" s="27"/>
      <c r="B308" s="27"/>
      <c r="C308" s="27"/>
      <c r="D308" s="28"/>
      <c r="E308" s="29"/>
      <c r="F308" s="29"/>
      <c r="G308" s="29"/>
      <c r="H308" s="29"/>
      <c r="I308" s="30"/>
      <c r="J308" s="27"/>
      <c r="K308" s="27"/>
      <c r="L308" s="27"/>
      <c r="M308" s="27"/>
      <c r="O308"/>
      <c r="P308"/>
      <c r="Q308"/>
      <c r="R308"/>
      <c r="S308"/>
      <c r="T308"/>
      <c r="U308"/>
      <c r="V308"/>
      <c r="W308"/>
    </row>
    <row r="309" spans="1:23" s="2" customFormat="1" ht="12.75">
      <c r="A309" s="27"/>
      <c r="B309" s="27"/>
      <c r="C309" s="27"/>
      <c r="D309" s="28"/>
      <c r="E309" s="29"/>
      <c r="F309" s="29"/>
      <c r="G309" s="29"/>
      <c r="H309" s="29"/>
      <c r="I309" s="30"/>
      <c r="J309" s="27"/>
      <c r="K309" s="27"/>
      <c r="L309" s="27"/>
      <c r="M309" s="27"/>
      <c r="O309"/>
      <c r="P309"/>
      <c r="Q309"/>
      <c r="R309"/>
      <c r="S309"/>
      <c r="T309"/>
      <c r="U309"/>
      <c r="V309"/>
      <c r="W309"/>
    </row>
    <row r="310" spans="1:23" s="2" customFormat="1" ht="12.75">
      <c r="A310" s="27"/>
      <c r="B310" s="27"/>
      <c r="C310" s="27"/>
      <c r="D310" s="28"/>
      <c r="E310" s="29"/>
      <c r="F310" s="29"/>
      <c r="G310" s="29"/>
      <c r="H310" s="29"/>
      <c r="I310" s="30"/>
      <c r="J310" s="27"/>
      <c r="K310" s="27"/>
      <c r="L310" s="27"/>
      <c r="M310" s="27"/>
      <c r="O310"/>
      <c r="P310"/>
      <c r="Q310"/>
      <c r="R310"/>
      <c r="S310"/>
      <c r="T310"/>
      <c r="U310"/>
      <c r="V310"/>
      <c r="W310"/>
    </row>
    <row r="311" spans="1:23" s="2" customFormat="1" ht="12.75">
      <c r="A311" s="27"/>
      <c r="B311" s="27"/>
      <c r="C311" s="27"/>
      <c r="D311" s="28"/>
      <c r="E311" s="29"/>
      <c r="F311" s="29"/>
      <c r="G311" s="29"/>
      <c r="H311" s="29"/>
      <c r="I311" s="30"/>
      <c r="J311" s="27"/>
      <c r="K311" s="27"/>
      <c r="L311" s="27"/>
      <c r="M311" s="27"/>
      <c r="O311"/>
      <c r="P311"/>
      <c r="Q311"/>
      <c r="R311"/>
      <c r="S311"/>
      <c r="T311"/>
      <c r="U311"/>
      <c r="V311"/>
      <c r="W311"/>
    </row>
    <row r="312" spans="1:23" s="2" customFormat="1" ht="12.75">
      <c r="A312" s="27"/>
      <c r="B312" s="27"/>
      <c r="C312" s="27"/>
      <c r="D312" s="28"/>
      <c r="E312" s="29"/>
      <c r="F312" s="29"/>
      <c r="G312" s="29"/>
      <c r="H312" s="29"/>
      <c r="I312" s="30"/>
      <c r="J312" s="27"/>
      <c r="K312" s="27"/>
      <c r="L312" s="27"/>
      <c r="M312" s="27"/>
      <c r="O312"/>
      <c r="P312"/>
      <c r="Q312"/>
      <c r="R312"/>
      <c r="S312"/>
      <c r="T312"/>
      <c r="U312"/>
      <c r="V312"/>
      <c r="W312"/>
    </row>
    <row r="313" spans="1:23" s="2" customFormat="1" ht="12.75">
      <c r="A313" s="27"/>
      <c r="B313" s="27"/>
      <c r="C313" s="27"/>
      <c r="D313" s="28"/>
      <c r="E313" s="29"/>
      <c r="F313" s="29"/>
      <c r="G313" s="29"/>
      <c r="H313" s="29"/>
      <c r="I313" s="30"/>
      <c r="J313" s="27"/>
      <c r="K313" s="27"/>
      <c r="L313" s="27"/>
      <c r="M313" s="27"/>
      <c r="O313"/>
      <c r="P313"/>
      <c r="Q313"/>
      <c r="R313"/>
      <c r="S313"/>
      <c r="T313"/>
      <c r="U313"/>
      <c r="V313"/>
      <c r="W313"/>
    </row>
    <row r="314" spans="1:23" s="2" customFormat="1" ht="12.75">
      <c r="A314" s="27"/>
      <c r="B314" s="27"/>
      <c r="C314" s="27"/>
      <c r="D314" s="28"/>
      <c r="E314" s="29"/>
      <c r="F314" s="29"/>
      <c r="G314" s="29"/>
      <c r="H314" s="29"/>
      <c r="I314" s="30"/>
      <c r="J314" s="27"/>
      <c r="K314" s="27"/>
      <c r="L314" s="27"/>
      <c r="M314" s="27"/>
      <c r="O314"/>
      <c r="P314"/>
      <c r="Q314"/>
      <c r="R314"/>
      <c r="S314"/>
      <c r="T314"/>
      <c r="U314"/>
      <c r="V314"/>
      <c r="W314"/>
    </row>
    <row r="315" spans="1:23" s="2" customFormat="1" ht="12.75">
      <c r="A315" s="27"/>
      <c r="B315" s="27"/>
      <c r="C315" s="27"/>
      <c r="D315" s="28"/>
      <c r="E315" s="29"/>
      <c r="F315" s="29"/>
      <c r="G315" s="29"/>
      <c r="H315" s="29"/>
      <c r="I315" s="30"/>
      <c r="J315" s="27"/>
      <c r="K315" s="27"/>
      <c r="L315" s="27"/>
      <c r="M315" s="27"/>
      <c r="O315"/>
      <c r="P315"/>
      <c r="Q315"/>
      <c r="R315"/>
      <c r="S315"/>
      <c r="T315"/>
      <c r="U315"/>
      <c r="V315"/>
      <c r="W315"/>
    </row>
    <row r="316" spans="1:23" s="2" customFormat="1" ht="12.75">
      <c r="A316" s="27"/>
      <c r="B316" s="27"/>
      <c r="C316" s="27"/>
      <c r="D316" s="28"/>
      <c r="E316" s="29"/>
      <c r="F316" s="29"/>
      <c r="G316" s="29"/>
      <c r="H316" s="29"/>
      <c r="I316" s="30"/>
      <c r="J316" s="27"/>
      <c r="K316" s="27"/>
      <c r="L316" s="27"/>
      <c r="M316" s="27"/>
      <c r="O316"/>
      <c r="P316"/>
      <c r="Q316"/>
      <c r="R316"/>
      <c r="S316"/>
      <c r="T316"/>
      <c r="U316"/>
      <c r="V316"/>
      <c r="W316"/>
    </row>
    <row r="317" spans="1:23" s="2" customFormat="1" ht="12.75">
      <c r="A317" s="27"/>
      <c r="B317" s="27"/>
      <c r="C317" s="27"/>
      <c r="D317" s="28"/>
      <c r="E317" s="29"/>
      <c r="F317" s="29"/>
      <c r="G317" s="29"/>
      <c r="H317" s="29"/>
      <c r="I317" s="30"/>
      <c r="J317" s="27"/>
      <c r="K317" s="27"/>
      <c r="L317" s="27"/>
      <c r="M317" s="27"/>
      <c r="O317"/>
      <c r="P317"/>
      <c r="Q317"/>
      <c r="R317"/>
      <c r="S317"/>
      <c r="T317"/>
      <c r="U317"/>
      <c r="V317"/>
      <c r="W317"/>
    </row>
    <row r="318" spans="1:23" s="2" customFormat="1" ht="12.75">
      <c r="A318" s="27"/>
      <c r="B318" s="27"/>
      <c r="C318" s="27"/>
      <c r="D318" s="28"/>
      <c r="E318" s="29"/>
      <c r="F318" s="29"/>
      <c r="G318" s="29"/>
      <c r="H318" s="29"/>
      <c r="I318" s="30"/>
      <c r="J318" s="27"/>
      <c r="K318" s="27"/>
      <c r="L318" s="27"/>
      <c r="M318" s="27"/>
      <c r="O318"/>
      <c r="P318"/>
      <c r="Q318"/>
      <c r="R318"/>
      <c r="S318"/>
      <c r="T318"/>
      <c r="U318"/>
      <c r="V318"/>
      <c r="W318"/>
    </row>
    <row r="319" spans="1:23" s="2" customFormat="1" ht="12.75">
      <c r="A319" s="27"/>
      <c r="B319" s="27"/>
      <c r="C319" s="27"/>
      <c r="D319" s="28"/>
      <c r="E319" s="29"/>
      <c r="F319" s="29"/>
      <c r="G319" s="29"/>
      <c r="H319" s="29"/>
      <c r="I319" s="30"/>
      <c r="J319" s="27"/>
      <c r="K319" s="27"/>
      <c r="L319" s="27"/>
      <c r="M319" s="27"/>
      <c r="O319"/>
      <c r="P319"/>
      <c r="Q319"/>
      <c r="R319"/>
      <c r="S319"/>
      <c r="T319"/>
      <c r="U319"/>
      <c r="V319"/>
      <c r="W319"/>
    </row>
    <row r="320" spans="1:23" s="2" customFormat="1" ht="12.75">
      <c r="A320" s="27"/>
      <c r="B320" s="27"/>
      <c r="C320" s="27"/>
      <c r="D320" s="28"/>
      <c r="E320" s="29"/>
      <c r="F320" s="29"/>
      <c r="G320" s="29"/>
      <c r="H320" s="29"/>
      <c r="I320" s="30"/>
      <c r="J320" s="27"/>
      <c r="K320" s="27"/>
      <c r="L320" s="27"/>
      <c r="M320" s="27"/>
      <c r="O320"/>
      <c r="P320"/>
      <c r="Q320"/>
      <c r="R320"/>
      <c r="S320"/>
      <c r="T320"/>
      <c r="U320"/>
      <c r="V320"/>
      <c r="W320"/>
    </row>
    <row r="321" spans="1:23" s="2" customFormat="1" ht="12.75">
      <c r="A321" s="27"/>
      <c r="B321" s="27"/>
      <c r="C321" s="27"/>
      <c r="D321" s="28"/>
      <c r="E321" s="29"/>
      <c r="F321" s="29"/>
      <c r="G321" s="29"/>
      <c r="H321" s="29"/>
      <c r="I321" s="30"/>
      <c r="J321" s="27"/>
      <c r="K321" s="27"/>
      <c r="L321" s="27"/>
      <c r="M321" s="27"/>
      <c r="O321"/>
      <c r="P321"/>
      <c r="Q321"/>
      <c r="R321"/>
      <c r="S321"/>
      <c r="T321"/>
      <c r="U321"/>
      <c r="V321"/>
      <c r="W321"/>
    </row>
    <row r="322" spans="1:23" s="2" customFormat="1" ht="12.75">
      <c r="A322" s="27"/>
      <c r="B322" s="27"/>
      <c r="C322" s="27"/>
      <c r="D322" s="28"/>
      <c r="E322" s="29"/>
      <c r="F322" s="29"/>
      <c r="G322" s="29"/>
      <c r="H322" s="29"/>
      <c r="I322" s="30"/>
      <c r="J322" s="27"/>
      <c r="K322" s="27"/>
      <c r="L322" s="27"/>
      <c r="M322" s="27"/>
      <c r="O322"/>
      <c r="P322"/>
      <c r="Q322"/>
      <c r="R322"/>
      <c r="S322"/>
      <c r="T322"/>
      <c r="U322"/>
      <c r="V322"/>
      <c r="W322"/>
    </row>
    <row r="323" spans="1:23" s="2" customFormat="1" ht="12.75">
      <c r="A323" s="27"/>
      <c r="B323" s="27"/>
      <c r="C323" s="27"/>
      <c r="D323" s="28"/>
      <c r="E323" s="29"/>
      <c r="F323" s="29"/>
      <c r="G323" s="29"/>
      <c r="H323" s="29"/>
      <c r="I323" s="30"/>
      <c r="J323" s="27"/>
      <c r="K323" s="27"/>
      <c r="L323" s="27"/>
      <c r="M323" s="27"/>
      <c r="O323"/>
      <c r="P323"/>
      <c r="Q323"/>
      <c r="R323"/>
      <c r="S323"/>
      <c r="T323"/>
      <c r="U323"/>
      <c r="V323"/>
      <c r="W323"/>
    </row>
    <row r="324" spans="1:23" s="2" customFormat="1" ht="12.75">
      <c r="A324" s="27"/>
      <c r="B324" s="27"/>
      <c r="C324" s="27"/>
      <c r="D324" s="28"/>
      <c r="E324" s="29"/>
      <c r="F324" s="29"/>
      <c r="G324" s="29"/>
      <c r="H324" s="29"/>
      <c r="I324" s="30"/>
      <c r="J324" s="27"/>
      <c r="K324" s="27"/>
      <c r="L324" s="27"/>
      <c r="M324" s="27"/>
      <c r="O324"/>
      <c r="P324"/>
      <c r="Q324"/>
      <c r="R324"/>
      <c r="S324"/>
      <c r="T324"/>
      <c r="U324"/>
      <c r="V324"/>
      <c r="W324"/>
    </row>
    <row r="325" spans="1:23" s="2" customFormat="1" ht="12.75">
      <c r="A325" s="27"/>
      <c r="B325" s="27"/>
      <c r="C325" s="27"/>
      <c r="D325" s="28"/>
      <c r="E325" s="29"/>
      <c r="F325" s="29"/>
      <c r="G325" s="29"/>
      <c r="H325" s="29"/>
      <c r="I325" s="30"/>
      <c r="J325" s="27"/>
      <c r="K325" s="27"/>
      <c r="L325" s="27"/>
      <c r="M325" s="27"/>
      <c r="O325"/>
      <c r="P325"/>
      <c r="Q325"/>
      <c r="R325"/>
      <c r="S325"/>
      <c r="T325"/>
      <c r="U325"/>
      <c r="V325"/>
      <c r="W325"/>
    </row>
    <row r="326" spans="1:23" s="2" customFormat="1" ht="12.75">
      <c r="A326" s="27"/>
      <c r="B326" s="27"/>
      <c r="C326" s="27"/>
      <c r="D326" s="28"/>
      <c r="E326" s="29"/>
      <c r="F326" s="29"/>
      <c r="G326" s="29"/>
      <c r="H326" s="29"/>
      <c r="I326" s="30"/>
      <c r="J326" s="27"/>
      <c r="K326" s="27"/>
      <c r="L326" s="27"/>
      <c r="M326" s="27"/>
      <c r="O326"/>
      <c r="P326"/>
      <c r="Q326"/>
      <c r="R326"/>
      <c r="S326"/>
      <c r="T326"/>
      <c r="U326"/>
      <c r="V326"/>
      <c r="W326"/>
    </row>
    <row r="327" spans="1:23" s="2" customFormat="1" ht="12.75">
      <c r="A327" s="27"/>
      <c r="B327" s="27"/>
      <c r="C327" s="27"/>
      <c r="D327" s="28"/>
      <c r="E327" s="29"/>
      <c r="F327" s="29"/>
      <c r="G327" s="29"/>
      <c r="H327" s="29"/>
      <c r="I327" s="30"/>
      <c r="J327" s="27"/>
      <c r="K327" s="27"/>
      <c r="L327" s="27"/>
      <c r="M327" s="27"/>
      <c r="O327"/>
      <c r="P327"/>
      <c r="Q327"/>
      <c r="R327"/>
      <c r="S327"/>
      <c r="T327"/>
      <c r="U327"/>
      <c r="V327"/>
      <c r="W327"/>
    </row>
    <row r="328" spans="1:23" s="2" customFormat="1" ht="12.75">
      <c r="A328" s="27"/>
      <c r="B328" s="27"/>
      <c r="C328" s="27"/>
      <c r="D328" s="28"/>
      <c r="E328" s="29"/>
      <c r="F328" s="29"/>
      <c r="G328" s="29"/>
      <c r="H328" s="29"/>
      <c r="I328" s="30"/>
      <c r="J328" s="27"/>
      <c r="K328" s="27"/>
      <c r="L328" s="27"/>
      <c r="M328" s="27"/>
      <c r="O328"/>
      <c r="P328"/>
      <c r="Q328"/>
      <c r="R328"/>
      <c r="S328"/>
      <c r="T328"/>
      <c r="U328"/>
      <c r="V328"/>
      <c r="W328"/>
    </row>
    <row r="329" spans="1:23" s="2" customFormat="1" ht="12.75">
      <c r="A329" s="27"/>
      <c r="B329" s="27"/>
      <c r="C329" s="27"/>
      <c r="D329" s="28"/>
      <c r="E329" s="29"/>
      <c r="F329" s="29"/>
      <c r="G329" s="29"/>
      <c r="H329" s="29"/>
      <c r="I329" s="30"/>
      <c r="J329" s="27"/>
      <c r="K329" s="27"/>
      <c r="L329" s="27"/>
      <c r="M329" s="27"/>
      <c r="O329"/>
      <c r="P329"/>
      <c r="Q329"/>
      <c r="R329"/>
      <c r="S329"/>
      <c r="T329"/>
      <c r="U329"/>
      <c r="V329"/>
      <c r="W329"/>
    </row>
    <row r="330" spans="1:23" s="2" customFormat="1" ht="12.75">
      <c r="A330" s="27"/>
      <c r="B330" s="27"/>
      <c r="C330" s="27"/>
      <c r="D330" s="28"/>
      <c r="E330" s="29"/>
      <c r="F330" s="29"/>
      <c r="G330" s="29"/>
      <c r="H330" s="29"/>
      <c r="I330" s="30"/>
      <c r="J330" s="27"/>
      <c r="K330" s="27"/>
      <c r="L330" s="27"/>
      <c r="M330" s="27"/>
      <c r="O330"/>
      <c r="P330"/>
      <c r="Q330"/>
      <c r="R330"/>
      <c r="S330"/>
      <c r="T330"/>
      <c r="U330"/>
      <c r="V330"/>
      <c r="W330"/>
    </row>
    <row r="331" spans="1:23" s="2" customFormat="1" ht="12.75">
      <c r="A331" s="27"/>
      <c r="B331" s="27"/>
      <c r="C331" s="27"/>
      <c r="D331" s="28"/>
      <c r="E331" s="29"/>
      <c r="F331" s="29"/>
      <c r="G331" s="29"/>
      <c r="H331" s="29"/>
      <c r="I331" s="30"/>
      <c r="J331" s="27"/>
      <c r="K331" s="27"/>
      <c r="L331" s="27"/>
      <c r="M331" s="27"/>
      <c r="O331"/>
      <c r="P331"/>
      <c r="Q331"/>
      <c r="R331"/>
      <c r="S331"/>
      <c r="T331"/>
      <c r="U331"/>
      <c r="V331"/>
      <c r="W331"/>
    </row>
    <row r="332" spans="1:23" s="2" customFormat="1" ht="12.75">
      <c r="A332" s="27"/>
      <c r="B332" s="27"/>
      <c r="C332" s="27"/>
      <c r="D332" s="28"/>
      <c r="E332" s="29"/>
      <c r="F332" s="29"/>
      <c r="G332" s="29"/>
      <c r="H332" s="29"/>
      <c r="I332" s="30"/>
      <c r="J332" s="27"/>
      <c r="K332" s="27"/>
      <c r="L332" s="27"/>
      <c r="M332" s="27"/>
      <c r="O332"/>
      <c r="P332"/>
      <c r="Q332"/>
      <c r="R332"/>
      <c r="S332"/>
      <c r="T332"/>
      <c r="U332"/>
      <c r="V332"/>
      <c r="W332"/>
    </row>
    <row r="333" spans="1:23" s="2" customFormat="1" ht="12.75">
      <c r="A333" s="27"/>
      <c r="B333" s="27"/>
      <c r="C333" s="27"/>
      <c r="D333" s="28"/>
      <c r="E333" s="29"/>
      <c r="F333" s="29"/>
      <c r="G333" s="29"/>
      <c r="H333" s="29"/>
      <c r="I333" s="30"/>
      <c r="J333" s="27"/>
      <c r="K333" s="27"/>
      <c r="L333" s="27"/>
      <c r="M333" s="27"/>
      <c r="O333"/>
      <c r="P333"/>
      <c r="Q333"/>
      <c r="R333"/>
      <c r="S333"/>
      <c r="T333"/>
      <c r="U333"/>
      <c r="V333"/>
      <c r="W333"/>
    </row>
    <row r="334" spans="1:23" s="2" customFormat="1" ht="12.75">
      <c r="A334" s="27"/>
      <c r="B334" s="27"/>
      <c r="C334" s="27"/>
      <c r="D334" s="28"/>
      <c r="E334" s="29"/>
      <c r="F334" s="29"/>
      <c r="G334" s="29"/>
      <c r="H334" s="29"/>
      <c r="I334" s="30"/>
      <c r="J334" s="27"/>
      <c r="K334" s="27"/>
      <c r="L334" s="27"/>
      <c r="M334" s="27"/>
      <c r="O334"/>
      <c r="P334"/>
      <c r="Q334"/>
      <c r="R334"/>
      <c r="S334"/>
      <c r="T334"/>
      <c r="U334"/>
      <c r="V334"/>
      <c r="W334"/>
    </row>
    <row r="335" spans="1:23" s="2" customFormat="1" ht="12.75">
      <c r="A335" s="27"/>
      <c r="B335" s="27"/>
      <c r="C335" s="27"/>
      <c r="D335" s="28"/>
      <c r="E335" s="29"/>
      <c r="F335" s="29"/>
      <c r="G335" s="29"/>
      <c r="H335" s="29"/>
      <c r="I335" s="30"/>
      <c r="J335" s="27"/>
      <c r="K335" s="27"/>
      <c r="L335" s="27"/>
      <c r="M335" s="27"/>
      <c r="O335"/>
      <c r="P335"/>
      <c r="Q335"/>
      <c r="R335"/>
      <c r="S335"/>
      <c r="T335"/>
      <c r="U335"/>
      <c r="V335"/>
      <c r="W335"/>
    </row>
    <row r="336" spans="1:23" s="2" customFormat="1" ht="12.75">
      <c r="A336" s="27"/>
      <c r="B336" s="27"/>
      <c r="C336" s="27"/>
      <c r="D336" s="28"/>
      <c r="E336" s="29"/>
      <c r="F336" s="29"/>
      <c r="G336" s="29"/>
      <c r="H336" s="29"/>
      <c r="I336" s="30"/>
      <c r="J336" s="27"/>
      <c r="K336" s="27"/>
      <c r="L336" s="27"/>
      <c r="M336" s="27"/>
      <c r="O336"/>
      <c r="P336"/>
      <c r="Q336"/>
      <c r="R336"/>
      <c r="S336"/>
      <c r="T336"/>
      <c r="U336"/>
      <c r="V336"/>
      <c r="W336"/>
    </row>
    <row r="337" spans="1:23" s="2" customFormat="1" ht="12.75">
      <c r="A337" s="27"/>
      <c r="B337" s="27"/>
      <c r="C337" s="27"/>
      <c r="D337" s="28"/>
      <c r="E337" s="29"/>
      <c r="F337" s="29"/>
      <c r="G337" s="29"/>
      <c r="H337" s="29"/>
      <c r="I337" s="30"/>
      <c r="J337" s="27"/>
      <c r="K337" s="27"/>
      <c r="L337" s="27"/>
      <c r="M337" s="27"/>
      <c r="O337"/>
      <c r="P337"/>
      <c r="Q337"/>
      <c r="R337"/>
      <c r="S337"/>
      <c r="T337"/>
      <c r="U337"/>
      <c r="V337"/>
      <c r="W337"/>
    </row>
    <row r="338" spans="1:23" s="2" customFormat="1" ht="12.75">
      <c r="A338" s="27"/>
      <c r="B338" s="27"/>
      <c r="C338" s="27"/>
      <c r="D338" s="28"/>
      <c r="E338" s="29"/>
      <c r="F338" s="29"/>
      <c r="G338" s="29"/>
      <c r="H338" s="29"/>
      <c r="I338" s="30"/>
      <c r="J338" s="27"/>
      <c r="K338" s="27"/>
      <c r="L338" s="27"/>
      <c r="M338" s="27"/>
      <c r="O338"/>
      <c r="P338"/>
      <c r="Q338"/>
      <c r="R338"/>
      <c r="S338"/>
      <c r="T338"/>
      <c r="U338"/>
      <c r="V338"/>
      <c r="W338"/>
    </row>
    <row r="339" spans="1:23" s="2" customFormat="1" ht="12.75">
      <c r="A339" s="27"/>
      <c r="B339" s="27"/>
      <c r="C339" s="27"/>
      <c r="D339" s="28"/>
      <c r="E339" s="29"/>
      <c r="F339" s="29"/>
      <c r="G339" s="29"/>
      <c r="H339" s="29"/>
      <c r="I339" s="30"/>
      <c r="J339" s="27"/>
      <c r="K339" s="27"/>
      <c r="L339" s="27"/>
      <c r="M339" s="27"/>
      <c r="O339"/>
      <c r="P339"/>
      <c r="Q339"/>
      <c r="R339"/>
      <c r="S339"/>
      <c r="T339"/>
      <c r="U339"/>
      <c r="V339"/>
      <c r="W339"/>
    </row>
    <row r="340" spans="1:23" s="2" customFormat="1" ht="12.75">
      <c r="A340" s="27"/>
      <c r="B340" s="27"/>
      <c r="C340" s="27"/>
      <c r="D340" s="28"/>
      <c r="E340" s="29"/>
      <c r="F340" s="29"/>
      <c r="G340" s="29"/>
      <c r="H340" s="29"/>
      <c r="I340" s="30"/>
      <c r="J340" s="27"/>
      <c r="K340" s="27"/>
      <c r="L340" s="27"/>
      <c r="M340" s="27"/>
      <c r="O340"/>
      <c r="P340"/>
      <c r="Q340"/>
      <c r="R340"/>
      <c r="S340"/>
      <c r="T340"/>
      <c r="U340"/>
      <c r="V340"/>
      <c r="W340"/>
    </row>
    <row r="341" spans="1:23" s="2" customFormat="1" ht="12.75">
      <c r="A341" s="27"/>
      <c r="B341" s="27"/>
      <c r="C341" s="27"/>
      <c r="D341" s="28"/>
      <c r="E341" s="29"/>
      <c r="F341" s="29"/>
      <c r="G341" s="29"/>
      <c r="H341" s="29"/>
      <c r="I341" s="30"/>
      <c r="J341" s="27"/>
      <c r="K341" s="27"/>
      <c r="L341" s="27"/>
      <c r="M341" s="27"/>
      <c r="O341"/>
      <c r="P341"/>
      <c r="Q341"/>
      <c r="R341"/>
      <c r="S341"/>
      <c r="T341"/>
      <c r="U341"/>
      <c r="V341"/>
      <c r="W341"/>
    </row>
    <row r="342" spans="1:23" s="2" customFormat="1" ht="12.75">
      <c r="A342" s="27"/>
      <c r="B342" s="27"/>
      <c r="C342" s="27"/>
      <c r="D342" s="28"/>
      <c r="E342" s="29"/>
      <c r="F342" s="29"/>
      <c r="G342" s="29"/>
      <c r="H342" s="29"/>
      <c r="I342" s="30"/>
      <c r="J342" s="27"/>
      <c r="K342" s="27"/>
      <c r="L342" s="27"/>
      <c r="M342" s="27"/>
      <c r="O342"/>
      <c r="P342"/>
      <c r="Q342"/>
      <c r="R342"/>
      <c r="S342"/>
      <c r="T342"/>
      <c r="U342"/>
      <c r="V342"/>
      <c r="W342"/>
    </row>
    <row r="343" spans="1:23" s="2" customFormat="1" ht="12.75">
      <c r="A343" s="27"/>
      <c r="B343" s="27"/>
      <c r="C343" s="27"/>
      <c r="D343" s="28"/>
      <c r="E343" s="29"/>
      <c r="F343" s="29"/>
      <c r="G343" s="29"/>
      <c r="H343" s="29"/>
      <c r="I343" s="30"/>
      <c r="J343" s="27"/>
      <c r="K343" s="27"/>
      <c r="L343" s="27"/>
      <c r="M343" s="27"/>
      <c r="O343"/>
      <c r="P343"/>
      <c r="Q343"/>
      <c r="R343"/>
      <c r="S343"/>
      <c r="T343"/>
      <c r="U343"/>
      <c r="V343"/>
      <c r="W343"/>
    </row>
    <row r="344" spans="1:23" s="2" customFormat="1" ht="12.75">
      <c r="A344" s="27"/>
      <c r="B344" s="27"/>
      <c r="C344" s="27"/>
      <c r="D344" s="28"/>
      <c r="E344" s="29"/>
      <c r="F344" s="29"/>
      <c r="G344" s="29"/>
      <c r="H344" s="29"/>
      <c r="I344" s="30"/>
      <c r="J344" s="27"/>
      <c r="K344" s="27"/>
      <c r="L344" s="27"/>
      <c r="M344" s="27"/>
      <c r="O344"/>
      <c r="P344"/>
      <c r="Q344"/>
      <c r="R344"/>
      <c r="S344"/>
      <c r="T344"/>
      <c r="U344"/>
      <c r="V344"/>
      <c r="W344"/>
    </row>
    <row r="345" spans="1:23" s="2" customFormat="1" ht="12.75">
      <c r="A345" s="27"/>
      <c r="B345" s="27"/>
      <c r="C345" s="27"/>
      <c r="D345" s="28"/>
      <c r="E345" s="29"/>
      <c r="F345" s="29"/>
      <c r="G345" s="29"/>
      <c r="H345" s="29"/>
      <c r="I345" s="30"/>
      <c r="J345" s="27"/>
      <c r="K345" s="27"/>
      <c r="L345" s="27"/>
      <c r="M345" s="27"/>
      <c r="O345"/>
      <c r="P345"/>
      <c r="Q345"/>
      <c r="R345"/>
      <c r="S345"/>
      <c r="T345"/>
      <c r="U345"/>
      <c r="V345"/>
      <c r="W345"/>
    </row>
    <row r="346" spans="1:23" s="2" customFormat="1" ht="12.75">
      <c r="A346" s="27"/>
      <c r="B346" s="27"/>
      <c r="C346" s="27"/>
      <c r="D346" s="28"/>
      <c r="E346" s="29"/>
      <c r="F346" s="29"/>
      <c r="G346" s="29"/>
      <c r="H346" s="29"/>
      <c r="I346" s="30"/>
      <c r="J346" s="27"/>
      <c r="K346" s="27"/>
      <c r="L346" s="27"/>
      <c r="M346" s="27"/>
      <c r="O346"/>
      <c r="P346"/>
      <c r="Q346"/>
      <c r="R346"/>
      <c r="S346"/>
      <c r="T346"/>
      <c r="U346"/>
      <c r="V346"/>
      <c r="W346"/>
    </row>
    <row r="347" spans="1:23" s="2" customFormat="1" ht="12.75">
      <c r="A347" s="27"/>
      <c r="B347" s="27"/>
      <c r="C347" s="27"/>
      <c r="D347" s="28"/>
      <c r="E347" s="29"/>
      <c r="F347" s="29"/>
      <c r="G347" s="29"/>
      <c r="H347" s="29"/>
      <c r="I347" s="30"/>
      <c r="J347" s="27"/>
      <c r="K347" s="27"/>
      <c r="L347" s="27"/>
      <c r="M347" s="27"/>
      <c r="O347"/>
      <c r="P347"/>
      <c r="Q347"/>
      <c r="R347"/>
      <c r="S347"/>
      <c r="T347"/>
      <c r="U347"/>
      <c r="V347"/>
      <c r="W347"/>
    </row>
    <row r="348" spans="1:23" s="2" customFormat="1" ht="12.75">
      <c r="A348" s="27"/>
      <c r="B348" s="27"/>
      <c r="C348" s="27"/>
      <c r="D348" s="28"/>
      <c r="E348" s="29"/>
      <c r="F348" s="29"/>
      <c r="G348" s="29"/>
      <c r="H348" s="29"/>
      <c r="I348" s="30"/>
      <c r="J348" s="27"/>
      <c r="K348" s="27"/>
      <c r="L348" s="27"/>
      <c r="M348" s="27"/>
      <c r="O348"/>
      <c r="P348"/>
      <c r="Q348"/>
      <c r="R348"/>
      <c r="S348"/>
      <c r="T348"/>
      <c r="U348"/>
      <c r="V348"/>
      <c r="W348"/>
    </row>
    <row r="349" spans="1:23" s="2" customFormat="1" ht="12.75">
      <c r="A349" s="27"/>
      <c r="B349" s="27"/>
      <c r="C349" s="27"/>
      <c r="D349" s="28"/>
      <c r="E349" s="29"/>
      <c r="F349" s="29"/>
      <c r="G349" s="29"/>
      <c r="H349" s="29"/>
      <c r="I349" s="30"/>
      <c r="J349" s="27"/>
      <c r="K349" s="27"/>
      <c r="L349" s="27"/>
      <c r="M349" s="27"/>
      <c r="O349"/>
      <c r="P349"/>
      <c r="Q349"/>
      <c r="R349"/>
      <c r="S349"/>
      <c r="T349"/>
      <c r="U349"/>
      <c r="V349"/>
      <c r="W349"/>
    </row>
    <row r="350" spans="1:23" s="2" customFormat="1" ht="12.75">
      <c r="A350" s="27"/>
      <c r="B350" s="27"/>
      <c r="C350" s="27"/>
      <c r="D350" s="28"/>
      <c r="E350" s="29"/>
      <c r="F350" s="29"/>
      <c r="G350" s="29"/>
      <c r="H350" s="29"/>
      <c r="I350" s="30"/>
      <c r="J350" s="27"/>
      <c r="K350" s="27"/>
      <c r="L350" s="27"/>
      <c r="M350" s="27"/>
      <c r="O350"/>
      <c r="P350"/>
      <c r="Q350"/>
      <c r="R350"/>
      <c r="S350"/>
      <c r="T350"/>
      <c r="U350"/>
      <c r="V350"/>
      <c r="W350"/>
    </row>
    <row r="351" spans="1:23" s="2" customFormat="1" ht="12.75">
      <c r="A351" s="27"/>
      <c r="B351" s="27"/>
      <c r="C351" s="27"/>
      <c r="D351" s="28"/>
      <c r="E351" s="29"/>
      <c r="F351" s="29"/>
      <c r="G351" s="29"/>
      <c r="H351" s="29"/>
      <c r="I351" s="30"/>
      <c r="J351" s="27"/>
      <c r="K351" s="27"/>
      <c r="L351" s="27"/>
      <c r="M351" s="27"/>
      <c r="O351"/>
      <c r="P351"/>
      <c r="Q351"/>
      <c r="R351"/>
      <c r="S351"/>
      <c r="T351"/>
      <c r="U351"/>
      <c r="V351"/>
      <c r="W351"/>
    </row>
    <row r="352" spans="1:23" s="2" customFormat="1" ht="12.75">
      <c r="A352" s="27"/>
      <c r="B352" s="27"/>
      <c r="C352" s="27"/>
      <c r="D352" s="28"/>
      <c r="E352" s="29"/>
      <c r="F352" s="29"/>
      <c r="G352" s="29"/>
      <c r="H352" s="29"/>
      <c r="I352" s="30"/>
      <c r="J352" s="27"/>
      <c r="K352" s="27"/>
      <c r="L352" s="27"/>
      <c r="M352" s="27"/>
      <c r="O352"/>
      <c r="P352"/>
      <c r="Q352"/>
      <c r="R352"/>
      <c r="S352"/>
      <c r="T352"/>
      <c r="U352"/>
      <c r="V352"/>
      <c r="W352"/>
    </row>
    <row r="353" spans="1:23" s="2" customFormat="1" ht="12.75">
      <c r="A353" s="27"/>
      <c r="B353" s="27"/>
      <c r="C353" s="27"/>
      <c r="D353" s="28"/>
      <c r="E353" s="29"/>
      <c r="F353" s="29"/>
      <c r="G353" s="29"/>
      <c r="H353" s="29"/>
      <c r="I353" s="30"/>
      <c r="J353" s="27"/>
      <c r="K353" s="27"/>
      <c r="L353" s="27"/>
      <c r="M353" s="27"/>
      <c r="O353"/>
      <c r="P353"/>
      <c r="Q353"/>
      <c r="R353"/>
      <c r="S353"/>
      <c r="T353"/>
      <c r="U353"/>
      <c r="V353"/>
      <c r="W353"/>
    </row>
    <row r="354" spans="1:23" s="2" customFormat="1" ht="12.75">
      <c r="A354" s="27"/>
      <c r="B354" s="27"/>
      <c r="C354" s="27"/>
      <c r="D354" s="28"/>
      <c r="E354" s="29"/>
      <c r="F354" s="29"/>
      <c r="G354" s="29"/>
      <c r="H354" s="29"/>
      <c r="I354" s="30"/>
      <c r="J354" s="27"/>
      <c r="K354" s="27"/>
      <c r="L354" s="27"/>
      <c r="M354" s="27"/>
      <c r="O354"/>
      <c r="P354"/>
      <c r="Q354"/>
      <c r="R354"/>
      <c r="S354"/>
      <c r="T354"/>
      <c r="U354"/>
      <c r="V354"/>
      <c r="W354"/>
    </row>
    <row r="355" spans="1:23" s="2" customFormat="1" ht="12.75">
      <c r="A355" s="27"/>
      <c r="B355" s="27"/>
      <c r="C355" s="27"/>
      <c r="D355" s="28"/>
      <c r="E355" s="29"/>
      <c r="F355" s="29"/>
      <c r="G355" s="29"/>
      <c r="H355" s="29"/>
      <c r="I355" s="30"/>
      <c r="J355" s="27"/>
      <c r="K355" s="27"/>
      <c r="L355" s="27"/>
      <c r="M355" s="27"/>
      <c r="O355"/>
      <c r="P355"/>
      <c r="Q355"/>
      <c r="R355"/>
      <c r="S355"/>
      <c r="T355"/>
      <c r="U355"/>
      <c r="V355"/>
      <c r="W355"/>
    </row>
    <row r="356" spans="1:23" s="2" customFormat="1" ht="12.75">
      <c r="A356" s="27"/>
      <c r="B356" s="27"/>
      <c r="C356" s="27"/>
      <c r="D356" s="28"/>
      <c r="E356" s="29"/>
      <c r="F356" s="29"/>
      <c r="G356" s="29"/>
      <c r="H356" s="29"/>
      <c r="I356" s="30"/>
      <c r="J356" s="27"/>
      <c r="K356" s="27"/>
      <c r="L356" s="27"/>
      <c r="M356" s="27"/>
      <c r="O356"/>
      <c r="P356"/>
      <c r="Q356"/>
      <c r="R356"/>
      <c r="S356"/>
      <c r="T356"/>
      <c r="U356"/>
      <c r="V356"/>
      <c r="W356"/>
    </row>
    <row r="357" spans="1:23" s="2" customFormat="1" ht="12.75">
      <c r="A357" s="27"/>
      <c r="B357" s="27"/>
      <c r="C357" s="27"/>
      <c r="D357" s="28"/>
      <c r="E357" s="29"/>
      <c r="F357" s="29"/>
      <c r="G357" s="29"/>
      <c r="H357" s="29"/>
      <c r="I357" s="30"/>
      <c r="J357" s="27"/>
      <c r="K357" s="27"/>
      <c r="L357" s="27"/>
      <c r="M357" s="27"/>
      <c r="O357"/>
      <c r="P357"/>
      <c r="Q357"/>
      <c r="R357"/>
      <c r="S357"/>
      <c r="T357"/>
      <c r="U357"/>
      <c r="V357"/>
      <c r="W357"/>
    </row>
    <row r="358" spans="1:23" s="2" customFormat="1" ht="12.75">
      <c r="A358" s="27"/>
      <c r="B358" s="27"/>
      <c r="C358" s="27"/>
      <c r="D358" s="28"/>
      <c r="E358" s="29"/>
      <c r="F358" s="29"/>
      <c r="G358" s="29"/>
      <c r="H358" s="29"/>
      <c r="I358" s="30"/>
      <c r="J358" s="27"/>
      <c r="K358" s="27"/>
      <c r="L358" s="27"/>
      <c r="M358" s="27"/>
      <c r="O358"/>
      <c r="P358"/>
      <c r="Q358"/>
      <c r="R358"/>
      <c r="S358"/>
      <c r="T358"/>
      <c r="U358"/>
      <c r="V358"/>
      <c r="W358"/>
    </row>
    <row r="359" spans="1:23" s="2" customFormat="1" ht="12.75">
      <c r="A359" s="27"/>
      <c r="B359" s="27"/>
      <c r="C359" s="27"/>
      <c r="D359" s="28"/>
      <c r="E359" s="29"/>
      <c r="F359" s="29"/>
      <c r="G359" s="29"/>
      <c r="H359" s="29"/>
      <c r="I359" s="30"/>
      <c r="J359" s="27"/>
      <c r="K359" s="27"/>
      <c r="L359" s="27"/>
      <c r="M359" s="27"/>
      <c r="O359"/>
      <c r="P359"/>
      <c r="Q359"/>
      <c r="R359"/>
      <c r="S359"/>
      <c r="T359"/>
      <c r="U359"/>
      <c r="V359"/>
      <c r="W359"/>
    </row>
    <row r="360" spans="1:23" s="2" customFormat="1" ht="12.75">
      <c r="A360" s="27"/>
      <c r="B360" s="27"/>
      <c r="C360" s="27"/>
      <c r="D360" s="28"/>
      <c r="E360" s="29"/>
      <c r="F360" s="29"/>
      <c r="G360" s="29"/>
      <c r="H360" s="29"/>
      <c r="I360" s="30"/>
      <c r="J360" s="27"/>
      <c r="K360" s="27"/>
      <c r="L360" s="27"/>
      <c r="M360" s="27"/>
      <c r="O360"/>
      <c r="P360"/>
      <c r="Q360"/>
      <c r="R360"/>
      <c r="S360"/>
      <c r="T360"/>
      <c r="U360"/>
      <c r="V360"/>
      <c r="W360"/>
    </row>
    <row r="361" spans="1:23" s="2" customFormat="1" ht="12.75">
      <c r="A361" s="27"/>
      <c r="B361" s="27"/>
      <c r="C361" s="27"/>
      <c r="D361" s="28"/>
      <c r="E361" s="29"/>
      <c r="F361" s="29"/>
      <c r="G361" s="29"/>
      <c r="H361" s="29"/>
      <c r="I361" s="30"/>
      <c r="J361" s="27"/>
      <c r="K361" s="27"/>
      <c r="L361" s="27"/>
      <c r="M361" s="27"/>
      <c r="O361"/>
      <c r="P361"/>
      <c r="Q361"/>
      <c r="R361"/>
      <c r="S361"/>
      <c r="T361"/>
      <c r="U361"/>
      <c r="V361"/>
      <c r="W361"/>
    </row>
    <row r="362" spans="1:23" s="2" customFormat="1" ht="12.75">
      <c r="A362" s="27"/>
      <c r="B362" s="27"/>
      <c r="C362" s="27"/>
      <c r="D362" s="28"/>
      <c r="E362" s="29"/>
      <c r="F362" s="29"/>
      <c r="G362" s="29"/>
      <c r="H362" s="29"/>
      <c r="I362" s="30"/>
      <c r="J362" s="27"/>
      <c r="K362" s="27"/>
      <c r="L362" s="27"/>
      <c r="M362" s="27"/>
      <c r="O362"/>
      <c r="P362"/>
      <c r="Q362"/>
      <c r="R362"/>
      <c r="S362"/>
      <c r="T362"/>
      <c r="U362"/>
      <c r="V362"/>
      <c r="W362"/>
    </row>
    <row r="363" spans="1:23" s="2" customFormat="1" ht="12.75">
      <c r="A363" s="27"/>
      <c r="B363" s="27"/>
      <c r="C363" s="27"/>
      <c r="D363" s="28"/>
      <c r="E363" s="29"/>
      <c r="F363" s="29"/>
      <c r="G363" s="29"/>
      <c r="H363" s="29"/>
      <c r="I363" s="30"/>
      <c r="J363" s="27"/>
      <c r="K363" s="27"/>
      <c r="L363" s="27"/>
      <c r="M363" s="27"/>
      <c r="O363"/>
      <c r="P363"/>
      <c r="Q363"/>
      <c r="R363"/>
      <c r="S363"/>
      <c r="T363"/>
      <c r="U363"/>
      <c r="V363"/>
      <c r="W363"/>
    </row>
    <row r="364" spans="1:23" s="2" customFormat="1" ht="12.75">
      <c r="A364" s="27"/>
      <c r="B364" s="27"/>
      <c r="C364" s="27"/>
      <c r="D364" s="28"/>
      <c r="E364" s="29"/>
      <c r="F364" s="29"/>
      <c r="G364" s="29"/>
      <c r="H364" s="29"/>
      <c r="I364" s="30"/>
      <c r="J364" s="27"/>
      <c r="K364" s="27"/>
      <c r="L364" s="27"/>
      <c r="M364" s="27"/>
      <c r="O364"/>
      <c r="P364"/>
      <c r="Q364"/>
      <c r="R364"/>
      <c r="S364"/>
      <c r="T364"/>
      <c r="U364"/>
      <c r="V364"/>
      <c r="W364"/>
    </row>
    <row r="365" spans="1:23" s="2" customFormat="1" ht="12.75">
      <c r="A365" s="27"/>
      <c r="B365" s="27"/>
      <c r="C365" s="27"/>
      <c r="D365" s="28"/>
      <c r="E365" s="29"/>
      <c r="F365" s="29"/>
      <c r="G365" s="29"/>
      <c r="H365" s="29"/>
      <c r="I365" s="30"/>
      <c r="J365" s="27"/>
      <c r="K365" s="27"/>
      <c r="L365" s="27"/>
      <c r="M365" s="27"/>
      <c r="O365"/>
      <c r="P365"/>
      <c r="Q365"/>
      <c r="R365"/>
      <c r="S365"/>
      <c r="T365"/>
      <c r="U365"/>
      <c r="V365"/>
      <c r="W365"/>
    </row>
    <row r="366" spans="1:23" s="2" customFormat="1" ht="12.75">
      <c r="A366" s="27"/>
      <c r="B366" s="27"/>
      <c r="C366" s="27"/>
      <c r="D366" s="28"/>
      <c r="E366" s="29"/>
      <c r="F366" s="29"/>
      <c r="G366" s="29"/>
      <c r="H366" s="29"/>
      <c r="I366" s="30"/>
      <c r="J366" s="27"/>
      <c r="K366" s="27"/>
      <c r="L366" s="27"/>
      <c r="M366" s="27"/>
      <c r="O366"/>
      <c r="P366"/>
      <c r="Q366"/>
      <c r="R366"/>
      <c r="S366"/>
      <c r="T366"/>
      <c r="U366"/>
      <c r="V366"/>
      <c r="W366"/>
    </row>
    <row r="367" spans="1:23" s="2" customFormat="1" ht="12.75">
      <c r="A367" s="27"/>
      <c r="B367" s="27"/>
      <c r="C367" s="27"/>
      <c r="D367" s="28"/>
      <c r="E367" s="29"/>
      <c r="F367" s="29"/>
      <c r="G367" s="29"/>
      <c r="H367" s="29"/>
      <c r="I367" s="30"/>
      <c r="J367" s="27"/>
      <c r="K367" s="27"/>
      <c r="L367" s="27"/>
      <c r="M367" s="27"/>
      <c r="O367"/>
      <c r="P367"/>
      <c r="Q367"/>
      <c r="R367"/>
      <c r="S367"/>
      <c r="T367"/>
      <c r="U367"/>
      <c r="V367"/>
      <c r="W367"/>
    </row>
    <row r="368" spans="1:23" s="2" customFormat="1" ht="12.75">
      <c r="A368" s="27"/>
      <c r="B368" s="27"/>
      <c r="C368" s="27"/>
      <c r="D368" s="28"/>
      <c r="E368" s="29"/>
      <c r="F368" s="29"/>
      <c r="G368" s="29"/>
      <c r="H368" s="29"/>
      <c r="I368" s="30"/>
      <c r="J368" s="27"/>
      <c r="K368" s="27"/>
      <c r="L368" s="27"/>
      <c r="M368" s="27"/>
      <c r="O368"/>
      <c r="P368"/>
      <c r="Q368"/>
      <c r="R368"/>
      <c r="S368"/>
      <c r="T368"/>
      <c r="U368"/>
      <c r="V368"/>
      <c r="W368"/>
    </row>
    <row r="369" spans="1:23" s="2" customFormat="1" ht="12.75">
      <c r="A369" s="27"/>
      <c r="B369" s="27"/>
      <c r="C369" s="27"/>
      <c r="D369" s="28"/>
      <c r="E369" s="29"/>
      <c r="F369" s="29"/>
      <c r="G369" s="29"/>
      <c r="H369" s="29"/>
      <c r="I369" s="30"/>
      <c r="J369" s="27"/>
      <c r="K369" s="27"/>
      <c r="L369" s="27"/>
      <c r="M369" s="27"/>
      <c r="O369"/>
      <c r="P369"/>
      <c r="Q369"/>
      <c r="R369"/>
      <c r="S369"/>
      <c r="T369"/>
      <c r="U369"/>
      <c r="V369"/>
      <c r="W369"/>
    </row>
    <row r="370" spans="1:23" s="2" customFormat="1" ht="12.75">
      <c r="A370" s="27"/>
      <c r="B370" s="27"/>
      <c r="C370" s="27"/>
      <c r="D370" s="28"/>
      <c r="E370" s="29"/>
      <c r="F370" s="29"/>
      <c r="G370" s="29"/>
      <c r="H370" s="29"/>
      <c r="I370" s="30"/>
      <c r="J370" s="27"/>
      <c r="K370" s="27"/>
      <c r="L370" s="27"/>
      <c r="M370" s="27"/>
      <c r="O370"/>
      <c r="P370"/>
      <c r="Q370"/>
      <c r="R370"/>
      <c r="S370"/>
      <c r="T370"/>
      <c r="U370"/>
      <c r="V370"/>
      <c r="W370"/>
    </row>
    <row r="371" spans="1:23" s="2" customFormat="1" ht="12.75">
      <c r="A371" s="27"/>
      <c r="B371" s="27"/>
      <c r="C371" s="27"/>
      <c r="D371" s="28"/>
      <c r="E371" s="29"/>
      <c r="F371" s="29"/>
      <c r="G371" s="29"/>
      <c r="H371" s="29"/>
      <c r="I371" s="30"/>
      <c r="J371" s="27"/>
      <c r="K371" s="27"/>
      <c r="L371" s="27"/>
      <c r="M371" s="27"/>
      <c r="O371"/>
      <c r="P371"/>
      <c r="Q371"/>
      <c r="R371"/>
      <c r="S371"/>
      <c r="T371"/>
      <c r="U371"/>
      <c r="V371"/>
      <c r="W371"/>
    </row>
    <row r="372" spans="1:23" s="2" customFormat="1" ht="12.75">
      <c r="A372" s="27"/>
      <c r="B372" s="27"/>
      <c r="C372" s="27"/>
      <c r="D372" s="28"/>
      <c r="E372" s="29"/>
      <c r="F372" s="29"/>
      <c r="G372" s="29"/>
      <c r="H372" s="29"/>
      <c r="I372" s="30"/>
      <c r="J372" s="27"/>
      <c r="K372" s="27"/>
      <c r="L372" s="27"/>
      <c r="M372" s="27"/>
      <c r="O372"/>
      <c r="P372"/>
      <c r="Q372"/>
      <c r="R372"/>
      <c r="S372"/>
      <c r="T372"/>
      <c r="U372"/>
      <c r="V372"/>
      <c r="W372"/>
    </row>
    <row r="373" spans="1:23" s="2" customFormat="1" ht="12.75">
      <c r="A373" s="27"/>
      <c r="B373" s="27"/>
      <c r="C373" s="27"/>
      <c r="D373" s="28"/>
      <c r="E373" s="29"/>
      <c r="F373" s="29"/>
      <c r="G373" s="29"/>
      <c r="H373" s="29"/>
      <c r="I373" s="30"/>
      <c r="J373" s="27"/>
      <c r="K373" s="27"/>
      <c r="L373" s="27"/>
      <c r="M373" s="27"/>
      <c r="O373"/>
      <c r="P373"/>
      <c r="Q373"/>
      <c r="R373"/>
      <c r="S373"/>
      <c r="T373"/>
      <c r="U373"/>
      <c r="V373"/>
      <c r="W373"/>
    </row>
    <row r="374" spans="1:23" s="2" customFormat="1" ht="12.75">
      <c r="A374" s="27"/>
      <c r="B374" s="27"/>
      <c r="C374" s="27"/>
      <c r="D374" s="28"/>
      <c r="E374" s="29"/>
      <c r="F374" s="29"/>
      <c r="G374" s="29"/>
      <c r="H374" s="29"/>
      <c r="I374" s="30"/>
      <c r="J374" s="27"/>
      <c r="K374" s="27"/>
      <c r="L374" s="27"/>
      <c r="M374" s="27"/>
      <c r="O374"/>
      <c r="P374"/>
      <c r="Q374"/>
      <c r="R374"/>
      <c r="S374"/>
      <c r="T374"/>
      <c r="U374"/>
      <c r="V374"/>
      <c r="W374"/>
    </row>
    <row r="375" spans="1:23" s="2" customFormat="1" ht="12.75">
      <c r="A375" s="27"/>
      <c r="B375" s="27"/>
      <c r="C375" s="27"/>
      <c r="D375" s="28"/>
      <c r="E375" s="29"/>
      <c r="F375" s="29"/>
      <c r="G375" s="29"/>
      <c r="H375" s="29"/>
      <c r="I375" s="30"/>
      <c r="J375" s="27"/>
      <c r="K375" s="27"/>
      <c r="L375" s="27"/>
      <c r="M375" s="27"/>
      <c r="O375"/>
      <c r="P375"/>
      <c r="Q375"/>
      <c r="R375"/>
      <c r="S375"/>
      <c r="T375"/>
      <c r="U375"/>
      <c r="V375"/>
      <c r="W375"/>
    </row>
    <row r="376" spans="1:23" s="2" customFormat="1" ht="12.75">
      <c r="A376" s="27"/>
      <c r="B376" s="27"/>
      <c r="C376" s="27"/>
      <c r="D376" s="28"/>
      <c r="E376" s="29"/>
      <c r="F376" s="29"/>
      <c r="G376" s="29"/>
      <c r="H376" s="29"/>
      <c r="I376" s="30"/>
      <c r="J376" s="27"/>
      <c r="K376" s="27"/>
      <c r="L376" s="27"/>
      <c r="M376" s="27"/>
      <c r="O376"/>
      <c r="P376"/>
      <c r="Q376"/>
      <c r="R376"/>
      <c r="S376"/>
      <c r="T376"/>
      <c r="U376"/>
      <c r="V376"/>
      <c r="W376"/>
    </row>
    <row r="377" spans="1:23" s="2" customFormat="1" ht="12.75">
      <c r="A377" s="27"/>
      <c r="B377" s="27"/>
      <c r="C377" s="27"/>
      <c r="D377" s="28"/>
      <c r="E377" s="29"/>
      <c r="F377" s="29"/>
      <c r="G377" s="29"/>
      <c r="H377" s="29"/>
      <c r="I377" s="30"/>
      <c r="J377" s="27"/>
      <c r="K377" s="27"/>
      <c r="L377" s="27"/>
      <c r="M377" s="27"/>
      <c r="O377"/>
      <c r="P377"/>
      <c r="Q377"/>
      <c r="R377"/>
      <c r="S377"/>
      <c r="T377"/>
      <c r="U377"/>
      <c r="V377"/>
      <c r="W377"/>
    </row>
    <row r="378" spans="1:23" s="2" customFormat="1" ht="12.75">
      <c r="A378" s="27"/>
      <c r="B378" s="27"/>
      <c r="C378" s="27"/>
      <c r="D378" s="28"/>
      <c r="E378" s="29"/>
      <c r="F378" s="29"/>
      <c r="G378" s="29"/>
      <c r="H378" s="29"/>
      <c r="I378" s="30"/>
      <c r="J378" s="27"/>
      <c r="K378" s="27"/>
      <c r="L378" s="27"/>
      <c r="M378" s="27"/>
      <c r="O378"/>
      <c r="P378"/>
      <c r="Q378"/>
      <c r="R378"/>
      <c r="S378"/>
      <c r="T378"/>
      <c r="U378"/>
      <c r="V378"/>
      <c r="W378"/>
    </row>
    <row r="379" spans="1:23" s="2" customFormat="1" ht="12.75">
      <c r="A379" s="27"/>
      <c r="B379" s="27"/>
      <c r="C379" s="27"/>
      <c r="D379" s="28"/>
      <c r="E379" s="29"/>
      <c r="F379" s="29"/>
      <c r="G379" s="29"/>
      <c r="H379" s="29"/>
      <c r="I379" s="30"/>
      <c r="J379" s="27"/>
      <c r="K379" s="27"/>
      <c r="L379" s="27"/>
      <c r="M379" s="27"/>
      <c r="O379"/>
      <c r="P379"/>
      <c r="Q379"/>
      <c r="R379"/>
      <c r="S379"/>
      <c r="T379"/>
      <c r="U379"/>
      <c r="V379"/>
      <c r="W379"/>
    </row>
    <row r="380" spans="1:23" s="2" customFormat="1" ht="12.75">
      <c r="A380" s="27"/>
      <c r="B380" s="27"/>
      <c r="C380" s="27"/>
      <c r="D380" s="28"/>
      <c r="E380" s="29"/>
      <c r="F380" s="29"/>
      <c r="G380" s="29"/>
      <c r="H380" s="29"/>
      <c r="I380" s="30"/>
      <c r="J380" s="27"/>
      <c r="K380" s="27"/>
      <c r="L380" s="27"/>
      <c r="M380" s="27"/>
      <c r="O380"/>
      <c r="P380"/>
      <c r="Q380"/>
      <c r="R380"/>
      <c r="S380"/>
      <c r="T380"/>
      <c r="U380"/>
      <c r="V380"/>
      <c r="W380"/>
    </row>
    <row r="381" spans="1:23" s="2" customFormat="1" ht="12.75">
      <c r="A381" s="27"/>
      <c r="B381" s="27"/>
      <c r="C381" s="27"/>
      <c r="D381" s="28"/>
      <c r="E381" s="29"/>
      <c r="F381" s="29"/>
      <c r="G381" s="29"/>
      <c r="H381" s="29"/>
      <c r="I381" s="30"/>
      <c r="J381" s="27"/>
      <c r="K381" s="27"/>
      <c r="L381" s="27"/>
      <c r="M381" s="27"/>
      <c r="O381"/>
      <c r="P381"/>
      <c r="Q381"/>
      <c r="R381"/>
      <c r="S381"/>
      <c r="T381"/>
      <c r="U381"/>
      <c r="V381"/>
      <c r="W381"/>
    </row>
    <row r="382" spans="1:23" s="2" customFormat="1" ht="12.75">
      <c r="A382" s="27"/>
      <c r="B382" s="27"/>
      <c r="C382" s="27"/>
      <c r="D382" s="28"/>
      <c r="E382" s="29"/>
      <c r="F382" s="29"/>
      <c r="G382" s="29"/>
      <c r="H382" s="29"/>
      <c r="I382" s="30"/>
      <c r="J382" s="27"/>
      <c r="K382" s="27"/>
      <c r="L382" s="27"/>
      <c r="M382" s="27"/>
      <c r="O382"/>
      <c r="P382"/>
      <c r="Q382"/>
      <c r="R382"/>
      <c r="S382"/>
      <c r="T382"/>
      <c r="U382"/>
      <c r="V382"/>
      <c r="W382"/>
    </row>
    <row r="383" spans="1:23" s="2" customFormat="1" ht="12.75">
      <c r="A383" s="27"/>
      <c r="B383" s="27"/>
      <c r="C383" s="27"/>
      <c r="D383" s="28"/>
      <c r="E383" s="29"/>
      <c r="F383" s="29"/>
      <c r="G383" s="29"/>
      <c r="H383" s="29"/>
      <c r="I383" s="30"/>
      <c r="J383" s="27"/>
      <c r="K383" s="27"/>
      <c r="L383" s="27"/>
      <c r="M383" s="27"/>
      <c r="O383"/>
      <c r="P383"/>
      <c r="Q383"/>
      <c r="R383"/>
      <c r="S383"/>
      <c r="T383"/>
      <c r="U383"/>
      <c r="V383"/>
      <c r="W383"/>
    </row>
    <row r="384" spans="1:23" s="2" customFormat="1" ht="12.75">
      <c r="A384" s="27"/>
      <c r="B384" s="27"/>
      <c r="C384" s="27"/>
      <c r="D384" s="28"/>
      <c r="E384" s="29"/>
      <c r="F384" s="29"/>
      <c r="G384" s="29"/>
      <c r="H384" s="29"/>
      <c r="I384" s="30"/>
      <c r="J384" s="27"/>
      <c r="K384" s="27"/>
      <c r="L384" s="27"/>
      <c r="M384" s="27"/>
      <c r="O384"/>
      <c r="P384"/>
      <c r="Q384"/>
      <c r="R384"/>
      <c r="S384"/>
      <c r="T384"/>
      <c r="U384"/>
      <c r="V384"/>
      <c r="W384"/>
    </row>
    <row r="385" spans="1:23" s="2" customFormat="1" ht="12.75">
      <c r="A385" s="27"/>
      <c r="B385" s="27"/>
      <c r="C385" s="27"/>
      <c r="D385" s="28"/>
      <c r="E385" s="29"/>
      <c r="F385" s="29"/>
      <c r="G385" s="29"/>
      <c r="H385" s="29"/>
      <c r="I385" s="30"/>
      <c r="J385" s="27"/>
      <c r="K385" s="27"/>
      <c r="L385" s="27"/>
      <c r="M385" s="27"/>
      <c r="O385"/>
      <c r="P385"/>
      <c r="Q385"/>
      <c r="R385"/>
      <c r="S385"/>
      <c r="T385"/>
      <c r="U385"/>
      <c r="V385"/>
      <c r="W385"/>
    </row>
    <row r="386" spans="1:23" s="2" customFormat="1" ht="12.75">
      <c r="A386" s="27"/>
      <c r="B386" s="27"/>
      <c r="C386" s="27"/>
      <c r="D386" s="28"/>
      <c r="E386" s="29"/>
      <c r="F386" s="29"/>
      <c r="G386" s="29"/>
      <c r="H386" s="29"/>
      <c r="I386" s="30"/>
      <c r="J386" s="27"/>
      <c r="K386" s="27"/>
      <c r="L386" s="27"/>
      <c r="M386" s="27"/>
      <c r="O386"/>
      <c r="P386"/>
      <c r="Q386"/>
      <c r="R386"/>
      <c r="S386"/>
      <c r="T386"/>
      <c r="U386"/>
      <c r="V386"/>
      <c r="W386"/>
    </row>
    <row r="387" spans="1:23" s="2" customFormat="1" ht="12.75">
      <c r="A387" s="27"/>
      <c r="B387" s="27"/>
      <c r="C387" s="27"/>
      <c r="D387" s="28"/>
      <c r="E387" s="29"/>
      <c r="F387" s="29"/>
      <c r="G387" s="29"/>
      <c r="H387" s="29"/>
      <c r="I387" s="30"/>
      <c r="J387" s="27"/>
      <c r="K387" s="27"/>
      <c r="L387" s="27"/>
      <c r="M387" s="27"/>
      <c r="O387"/>
      <c r="P387"/>
      <c r="Q387"/>
      <c r="R387"/>
      <c r="S387"/>
      <c r="T387"/>
      <c r="U387"/>
      <c r="V387"/>
      <c r="W387"/>
    </row>
    <row r="388" spans="1:23" s="2" customFormat="1" ht="12.75">
      <c r="A388" s="27"/>
      <c r="B388" s="27"/>
      <c r="C388" s="27"/>
      <c r="D388" s="28"/>
      <c r="E388" s="29"/>
      <c r="F388" s="29"/>
      <c r="G388" s="29"/>
      <c r="H388" s="29"/>
      <c r="I388" s="30"/>
      <c r="J388" s="27"/>
      <c r="K388" s="27"/>
      <c r="L388" s="27"/>
      <c r="M388" s="27"/>
      <c r="O388"/>
      <c r="P388"/>
      <c r="Q388"/>
      <c r="R388"/>
      <c r="S388"/>
      <c r="T388"/>
      <c r="U388"/>
      <c r="V388"/>
      <c r="W388"/>
    </row>
    <row r="389" spans="1:23" s="2" customFormat="1" ht="12.75">
      <c r="A389" s="27"/>
      <c r="B389" s="27"/>
      <c r="C389" s="27"/>
      <c r="D389" s="28"/>
      <c r="E389" s="29"/>
      <c r="F389" s="29"/>
      <c r="G389" s="29"/>
      <c r="H389" s="29"/>
      <c r="I389" s="30"/>
      <c r="J389" s="27"/>
      <c r="K389" s="27"/>
      <c r="L389" s="27"/>
      <c r="M389" s="27"/>
      <c r="O389"/>
      <c r="P389"/>
      <c r="Q389"/>
      <c r="R389"/>
      <c r="S389"/>
      <c r="T389"/>
      <c r="U389"/>
      <c r="V389"/>
      <c r="W389"/>
    </row>
    <row r="390" spans="1:23" s="2" customFormat="1" ht="12.75">
      <c r="A390" s="27"/>
      <c r="B390" s="27"/>
      <c r="C390" s="27"/>
      <c r="D390" s="28"/>
      <c r="E390" s="29"/>
      <c r="F390" s="29"/>
      <c r="G390" s="29"/>
      <c r="H390" s="29"/>
      <c r="I390" s="30"/>
      <c r="J390" s="27"/>
      <c r="K390" s="27"/>
      <c r="L390" s="27"/>
      <c r="M390" s="27"/>
      <c r="O390"/>
      <c r="P390"/>
      <c r="Q390"/>
      <c r="R390"/>
      <c r="S390"/>
      <c r="T390"/>
      <c r="U390"/>
      <c r="V390"/>
      <c r="W390"/>
    </row>
    <row r="391" spans="1:23" s="2" customFormat="1" ht="12.75">
      <c r="A391" s="27"/>
      <c r="B391" s="27"/>
      <c r="C391" s="27"/>
      <c r="D391" s="28"/>
      <c r="E391" s="29"/>
      <c r="F391" s="29"/>
      <c r="G391" s="29"/>
      <c r="H391" s="29"/>
      <c r="I391" s="30"/>
      <c r="J391" s="27"/>
      <c r="K391" s="27"/>
      <c r="L391" s="27"/>
      <c r="M391" s="27"/>
      <c r="O391"/>
      <c r="P391"/>
      <c r="Q391"/>
      <c r="R391"/>
      <c r="S391"/>
      <c r="T391"/>
      <c r="U391"/>
      <c r="V391"/>
      <c r="W391"/>
    </row>
    <row r="392" spans="1:23" s="2" customFormat="1" ht="12.75">
      <c r="A392" s="27"/>
      <c r="B392" s="27"/>
      <c r="C392" s="27"/>
      <c r="D392" s="28"/>
      <c r="E392" s="29"/>
      <c r="F392" s="29"/>
      <c r="G392" s="29"/>
      <c r="H392" s="29"/>
      <c r="I392" s="30"/>
      <c r="J392" s="27"/>
      <c r="K392" s="27"/>
      <c r="L392" s="27"/>
      <c r="M392" s="27"/>
      <c r="O392"/>
      <c r="P392"/>
      <c r="Q392"/>
      <c r="R392"/>
      <c r="S392"/>
      <c r="T392"/>
      <c r="U392"/>
      <c r="V392"/>
      <c r="W392"/>
    </row>
    <row r="393" spans="1:23" s="2" customFormat="1" ht="12.75">
      <c r="A393" s="27"/>
      <c r="B393" s="27"/>
      <c r="C393" s="27"/>
      <c r="D393" s="28"/>
      <c r="E393" s="29"/>
      <c r="F393" s="29"/>
      <c r="G393" s="29"/>
      <c r="H393" s="29"/>
      <c r="I393" s="30"/>
      <c r="J393" s="27"/>
      <c r="K393" s="27"/>
      <c r="L393" s="27"/>
      <c r="M393" s="27"/>
      <c r="O393"/>
      <c r="P393"/>
      <c r="Q393"/>
      <c r="R393"/>
      <c r="S393"/>
      <c r="T393"/>
      <c r="U393"/>
      <c r="V393"/>
      <c r="W393"/>
    </row>
    <row r="394" spans="1:23" s="2" customFormat="1" ht="12.75">
      <c r="A394" s="27"/>
      <c r="B394" s="27"/>
      <c r="C394" s="27"/>
      <c r="D394" s="28"/>
      <c r="E394" s="29"/>
      <c r="F394" s="29"/>
      <c r="G394" s="29"/>
      <c r="H394" s="29"/>
      <c r="I394" s="30"/>
      <c r="J394" s="27"/>
      <c r="K394" s="27"/>
      <c r="L394" s="27"/>
      <c r="M394" s="27"/>
      <c r="O394"/>
      <c r="P394"/>
      <c r="Q394"/>
      <c r="R394"/>
      <c r="S394"/>
      <c r="T394"/>
      <c r="U394"/>
      <c r="V394"/>
      <c r="W394"/>
    </row>
    <row r="395" spans="1:23" s="2" customFormat="1" ht="12.75">
      <c r="A395" s="27"/>
      <c r="B395" s="27"/>
      <c r="C395" s="27"/>
      <c r="D395" s="28"/>
      <c r="E395" s="29"/>
      <c r="F395" s="29"/>
      <c r="G395" s="29"/>
      <c r="H395" s="29"/>
      <c r="I395" s="30"/>
      <c r="J395" s="27"/>
      <c r="K395" s="27"/>
      <c r="L395" s="27"/>
      <c r="M395" s="27"/>
      <c r="O395"/>
      <c r="P395"/>
      <c r="Q395"/>
      <c r="R395"/>
      <c r="S395"/>
      <c r="T395"/>
      <c r="U395"/>
      <c r="V395"/>
      <c r="W395"/>
    </row>
    <row r="396" spans="1:23" s="2" customFormat="1" ht="12.75">
      <c r="A396" s="27"/>
      <c r="B396" s="27"/>
      <c r="C396" s="27"/>
      <c r="D396" s="28"/>
      <c r="E396" s="29"/>
      <c r="F396" s="29"/>
      <c r="G396" s="29"/>
      <c r="H396" s="29"/>
      <c r="I396" s="30"/>
      <c r="J396" s="27"/>
      <c r="K396" s="27"/>
      <c r="L396" s="27"/>
      <c r="M396" s="27"/>
      <c r="O396"/>
      <c r="P396"/>
      <c r="Q396"/>
      <c r="R396"/>
      <c r="S396"/>
      <c r="T396"/>
      <c r="U396"/>
      <c r="V396"/>
      <c r="W396"/>
    </row>
    <row r="397" spans="1:23" s="2" customFormat="1" ht="12.75">
      <c r="A397" s="27"/>
      <c r="B397" s="27"/>
      <c r="C397" s="27"/>
      <c r="D397" s="28"/>
      <c r="E397" s="29"/>
      <c r="F397" s="29"/>
      <c r="G397" s="29"/>
      <c r="H397" s="29"/>
      <c r="I397" s="30"/>
      <c r="J397" s="27"/>
      <c r="K397" s="27"/>
      <c r="L397" s="27"/>
      <c r="M397" s="27"/>
      <c r="O397"/>
      <c r="P397"/>
      <c r="Q397"/>
      <c r="R397"/>
      <c r="S397"/>
      <c r="T397"/>
      <c r="U397"/>
      <c r="V397"/>
      <c r="W397"/>
    </row>
    <row r="398" spans="1:23" s="2" customFormat="1" ht="12.75">
      <c r="A398" s="27"/>
      <c r="B398" s="27"/>
      <c r="C398" s="27"/>
      <c r="D398" s="28"/>
      <c r="E398" s="29"/>
      <c r="F398" s="29"/>
      <c r="G398" s="29"/>
      <c r="H398" s="29"/>
      <c r="I398" s="30"/>
      <c r="J398" s="27"/>
      <c r="K398" s="27"/>
      <c r="L398" s="27"/>
      <c r="M398" s="27"/>
      <c r="O398"/>
      <c r="P398"/>
      <c r="Q398"/>
      <c r="R398"/>
      <c r="S398"/>
      <c r="T398"/>
      <c r="U398"/>
      <c r="V398"/>
      <c r="W398"/>
    </row>
    <row r="399" spans="1:23" s="2" customFormat="1" ht="12.75">
      <c r="A399" s="27"/>
      <c r="B399" s="27"/>
      <c r="C399" s="27"/>
      <c r="D399" s="28"/>
      <c r="E399" s="29"/>
      <c r="F399" s="29"/>
      <c r="G399" s="29"/>
      <c r="H399" s="29"/>
      <c r="I399" s="30"/>
      <c r="J399" s="27"/>
      <c r="K399" s="27"/>
      <c r="L399" s="27"/>
      <c r="M399" s="27"/>
      <c r="O399"/>
      <c r="P399"/>
      <c r="Q399"/>
      <c r="R399"/>
      <c r="S399"/>
      <c r="T399"/>
      <c r="U399"/>
      <c r="V399"/>
      <c r="W399"/>
    </row>
    <row r="400" spans="1:23" s="2" customFormat="1" ht="12.75">
      <c r="A400" s="27"/>
      <c r="B400" s="27"/>
      <c r="C400" s="27"/>
      <c r="D400" s="28"/>
      <c r="E400" s="29"/>
      <c r="F400" s="29"/>
      <c r="G400" s="29"/>
      <c r="H400" s="29"/>
      <c r="I400" s="30"/>
      <c r="J400" s="27"/>
      <c r="K400" s="27"/>
      <c r="L400" s="27"/>
      <c r="M400" s="27"/>
      <c r="O400"/>
      <c r="P400"/>
      <c r="Q400"/>
      <c r="R400"/>
      <c r="S400"/>
      <c r="T400"/>
      <c r="U400"/>
      <c r="V400"/>
      <c r="W400"/>
    </row>
    <row r="401" spans="1:23" s="2" customFormat="1" ht="12.75">
      <c r="A401" s="27"/>
      <c r="B401" s="27"/>
      <c r="C401" s="27"/>
      <c r="D401" s="28"/>
      <c r="E401" s="29"/>
      <c r="F401" s="29"/>
      <c r="G401" s="29"/>
      <c r="H401" s="29"/>
      <c r="I401" s="30"/>
      <c r="J401" s="27"/>
      <c r="K401" s="27"/>
      <c r="L401" s="27"/>
      <c r="M401" s="27"/>
      <c r="O401"/>
      <c r="P401"/>
      <c r="Q401"/>
      <c r="R401"/>
      <c r="S401"/>
      <c r="T401"/>
      <c r="U401"/>
      <c r="V401"/>
      <c r="W401"/>
    </row>
    <row r="402" spans="1:23" s="2" customFormat="1" ht="12.75">
      <c r="A402" s="27"/>
      <c r="B402" s="27"/>
      <c r="C402" s="27"/>
      <c r="D402" s="28"/>
      <c r="E402" s="29"/>
      <c r="F402" s="29"/>
      <c r="G402" s="29"/>
      <c r="H402" s="29"/>
      <c r="I402" s="30"/>
      <c r="J402" s="27"/>
      <c r="K402" s="27"/>
      <c r="L402" s="27"/>
      <c r="M402" s="27"/>
      <c r="O402"/>
      <c r="P402"/>
      <c r="Q402"/>
      <c r="R402"/>
      <c r="S402"/>
      <c r="T402"/>
      <c r="U402"/>
      <c r="V402"/>
      <c r="W402"/>
    </row>
    <row r="403" spans="1:23" s="2" customFormat="1" ht="12.75">
      <c r="A403" s="27"/>
      <c r="B403" s="27"/>
      <c r="C403" s="27"/>
      <c r="D403" s="28"/>
      <c r="E403" s="29"/>
      <c r="F403" s="29"/>
      <c r="G403" s="29"/>
      <c r="H403" s="29"/>
      <c r="I403" s="30"/>
      <c r="J403" s="27"/>
      <c r="K403" s="27"/>
      <c r="L403" s="27"/>
      <c r="M403" s="27"/>
      <c r="O403"/>
      <c r="P403"/>
      <c r="Q403"/>
      <c r="R403"/>
      <c r="S403"/>
      <c r="T403"/>
      <c r="U403"/>
      <c r="V403"/>
      <c r="W403"/>
    </row>
    <row r="404" spans="1:23" s="2" customFormat="1" ht="12.75">
      <c r="A404" s="27"/>
      <c r="B404" s="27"/>
      <c r="C404" s="27"/>
      <c r="D404" s="28"/>
      <c r="E404" s="29"/>
      <c r="F404" s="29"/>
      <c r="G404" s="29"/>
      <c r="H404" s="29"/>
      <c r="I404" s="30"/>
      <c r="J404" s="27"/>
      <c r="K404" s="27"/>
      <c r="L404" s="27"/>
      <c r="M404" s="27"/>
      <c r="O404"/>
      <c r="P404"/>
      <c r="Q404"/>
      <c r="R404"/>
      <c r="S404"/>
      <c r="T404"/>
      <c r="U404"/>
      <c r="V404"/>
      <c r="W404"/>
    </row>
    <row r="405" spans="1:23" s="2" customFormat="1" ht="12.75">
      <c r="A405" s="27"/>
      <c r="B405" s="27"/>
      <c r="C405" s="27"/>
      <c r="D405" s="28"/>
      <c r="E405" s="29"/>
      <c r="F405" s="29"/>
      <c r="G405" s="29"/>
      <c r="H405" s="29"/>
      <c r="I405" s="30"/>
      <c r="J405" s="27"/>
      <c r="K405" s="27"/>
      <c r="L405" s="27"/>
      <c r="M405" s="27"/>
      <c r="O405"/>
      <c r="P405"/>
      <c r="Q405"/>
      <c r="R405"/>
      <c r="S405"/>
      <c r="T405"/>
      <c r="U405"/>
      <c r="V405"/>
      <c r="W405"/>
    </row>
    <row r="406" spans="1:23" s="2" customFormat="1" ht="12.75">
      <c r="A406" s="27"/>
      <c r="B406" s="27"/>
      <c r="C406" s="27"/>
      <c r="D406" s="28"/>
      <c r="E406" s="29"/>
      <c r="F406" s="29"/>
      <c r="G406" s="29"/>
      <c r="H406" s="29"/>
      <c r="I406" s="30"/>
      <c r="J406" s="27"/>
      <c r="K406" s="27"/>
      <c r="L406" s="27"/>
      <c r="M406" s="27"/>
      <c r="O406"/>
      <c r="P406"/>
      <c r="Q406"/>
      <c r="R406"/>
      <c r="S406"/>
      <c r="T406"/>
      <c r="U406"/>
      <c r="V406"/>
      <c r="W406"/>
    </row>
    <row r="407" spans="1:23" s="2" customFormat="1" ht="12.75">
      <c r="A407" s="27"/>
      <c r="B407" s="27"/>
      <c r="C407" s="27"/>
      <c r="D407" s="28"/>
      <c r="E407" s="29"/>
      <c r="F407" s="29"/>
      <c r="G407" s="29"/>
      <c r="H407" s="29"/>
      <c r="I407" s="30"/>
      <c r="J407" s="27"/>
      <c r="K407" s="27"/>
      <c r="L407" s="27"/>
      <c r="M407" s="27"/>
      <c r="O407"/>
      <c r="P407"/>
      <c r="Q407"/>
      <c r="R407"/>
      <c r="S407"/>
      <c r="T407"/>
      <c r="U407"/>
      <c r="V407"/>
      <c r="W407"/>
    </row>
    <row r="408" spans="1:23" s="2" customFormat="1" ht="12.75">
      <c r="A408" s="27"/>
      <c r="B408" s="27"/>
      <c r="C408" s="27"/>
      <c r="D408" s="28"/>
      <c r="E408" s="29"/>
      <c r="F408" s="29"/>
      <c r="G408" s="29"/>
      <c r="H408" s="29"/>
      <c r="I408" s="30"/>
      <c r="J408" s="27"/>
      <c r="K408" s="27"/>
      <c r="L408" s="27"/>
      <c r="M408" s="27"/>
      <c r="O408"/>
      <c r="P408"/>
      <c r="Q408"/>
      <c r="R408"/>
      <c r="S408"/>
      <c r="T408"/>
      <c r="U408"/>
      <c r="V408"/>
      <c r="W408"/>
    </row>
    <row r="409" spans="1:23" s="2" customFormat="1" ht="12.75">
      <c r="A409" s="27"/>
      <c r="B409" s="27"/>
      <c r="C409" s="27"/>
      <c r="D409" s="28"/>
      <c r="E409" s="29"/>
      <c r="F409" s="29"/>
      <c r="G409" s="29"/>
      <c r="H409" s="29"/>
      <c r="I409" s="30"/>
      <c r="J409" s="27"/>
      <c r="K409" s="27"/>
      <c r="L409" s="27"/>
      <c r="M409" s="27"/>
      <c r="O409"/>
      <c r="P409"/>
      <c r="Q409"/>
      <c r="R409"/>
      <c r="S409"/>
      <c r="T409"/>
      <c r="U409"/>
      <c r="V409"/>
      <c r="W409"/>
    </row>
    <row r="410" spans="1:23" s="2" customFormat="1" ht="12.75">
      <c r="A410" s="27"/>
      <c r="B410" s="27"/>
      <c r="C410" s="27"/>
      <c r="D410" s="28"/>
      <c r="E410" s="29"/>
      <c r="F410" s="29"/>
      <c r="G410" s="29"/>
      <c r="H410" s="29"/>
      <c r="I410" s="30"/>
      <c r="J410" s="27"/>
      <c r="K410" s="27"/>
      <c r="L410" s="27"/>
      <c r="M410" s="27"/>
      <c r="O410"/>
      <c r="P410"/>
      <c r="Q410"/>
      <c r="R410"/>
      <c r="S410"/>
      <c r="T410"/>
      <c r="U410"/>
      <c r="V410"/>
      <c r="W410"/>
    </row>
    <row r="411" spans="1:23" s="2" customFormat="1" ht="12.75">
      <c r="A411" s="27"/>
      <c r="B411" s="27"/>
      <c r="C411" s="27"/>
      <c r="D411" s="28"/>
      <c r="E411" s="29"/>
      <c r="F411" s="29"/>
      <c r="G411" s="29"/>
      <c r="H411" s="29"/>
      <c r="I411" s="30"/>
      <c r="J411" s="27"/>
      <c r="K411" s="27"/>
      <c r="L411" s="27"/>
      <c r="M411" s="27"/>
      <c r="O411"/>
      <c r="P411"/>
      <c r="Q411"/>
      <c r="R411"/>
      <c r="S411"/>
      <c r="T411"/>
      <c r="U411"/>
      <c r="V411"/>
      <c r="W411"/>
    </row>
    <row r="412" spans="1:23" s="2" customFormat="1" ht="12.75">
      <c r="A412" s="27"/>
      <c r="B412" s="27"/>
      <c r="C412" s="27"/>
      <c r="D412" s="28"/>
      <c r="E412" s="29"/>
      <c r="F412" s="29"/>
      <c r="G412" s="29"/>
      <c r="H412" s="29"/>
      <c r="I412" s="30"/>
      <c r="J412" s="27"/>
      <c r="K412" s="27"/>
      <c r="L412" s="27"/>
      <c r="M412" s="27"/>
      <c r="O412"/>
      <c r="P412"/>
      <c r="Q412"/>
      <c r="R412"/>
      <c r="S412"/>
      <c r="T412"/>
      <c r="U412"/>
      <c r="V412"/>
      <c r="W412"/>
    </row>
    <row r="413" spans="1:23" s="2" customFormat="1" ht="12.75">
      <c r="A413" s="27"/>
      <c r="B413" s="27"/>
      <c r="C413" s="27"/>
      <c r="D413" s="28"/>
      <c r="E413" s="29"/>
      <c r="F413" s="29"/>
      <c r="G413" s="29"/>
      <c r="H413" s="29"/>
      <c r="I413" s="30"/>
      <c r="J413" s="27"/>
      <c r="K413" s="27"/>
      <c r="L413" s="27"/>
      <c r="M413" s="27"/>
      <c r="O413"/>
      <c r="P413"/>
      <c r="Q413"/>
      <c r="R413"/>
      <c r="S413"/>
      <c r="T413"/>
      <c r="U413"/>
      <c r="V413"/>
      <c r="W413"/>
    </row>
    <row r="414" spans="1:23" s="2" customFormat="1" ht="12.75">
      <c r="A414" s="27"/>
      <c r="B414" s="27"/>
      <c r="C414" s="27"/>
      <c r="D414" s="28"/>
      <c r="E414" s="29"/>
      <c r="F414" s="29"/>
      <c r="G414" s="29"/>
      <c r="H414" s="29"/>
      <c r="I414" s="30"/>
      <c r="J414" s="27"/>
      <c r="K414" s="27"/>
      <c r="L414" s="27"/>
      <c r="M414" s="27"/>
      <c r="O414"/>
      <c r="P414"/>
      <c r="Q414"/>
      <c r="R414"/>
      <c r="S414"/>
      <c r="T414"/>
      <c r="U414"/>
      <c r="V414"/>
      <c r="W414"/>
    </row>
    <row r="415" spans="1:23" s="2" customFormat="1" ht="12.75">
      <c r="A415" s="27"/>
      <c r="B415" s="27"/>
      <c r="C415" s="27"/>
      <c r="D415" s="28"/>
      <c r="E415" s="29"/>
      <c r="F415" s="29"/>
      <c r="G415" s="29"/>
      <c r="H415" s="29"/>
      <c r="I415" s="30"/>
      <c r="J415" s="27"/>
      <c r="K415" s="27"/>
      <c r="L415" s="27"/>
      <c r="M415" s="27"/>
      <c r="O415"/>
      <c r="P415"/>
      <c r="Q415"/>
      <c r="R415"/>
      <c r="S415"/>
      <c r="T415"/>
      <c r="U415"/>
      <c r="V415"/>
      <c r="W415"/>
    </row>
    <row r="416" spans="1:23" s="2" customFormat="1" ht="12.75">
      <c r="A416" s="27"/>
      <c r="B416" s="27"/>
      <c r="C416" s="27"/>
      <c r="D416" s="28"/>
      <c r="E416" s="29"/>
      <c r="F416" s="29"/>
      <c r="G416" s="29"/>
      <c r="H416" s="29"/>
      <c r="I416" s="30"/>
      <c r="J416" s="27"/>
      <c r="K416" s="27"/>
      <c r="L416" s="27"/>
      <c r="M416" s="27"/>
      <c r="O416"/>
      <c r="P416"/>
      <c r="Q416"/>
      <c r="R416"/>
      <c r="S416"/>
      <c r="T416"/>
      <c r="U416"/>
      <c r="V416"/>
      <c r="W416"/>
    </row>
    <row r="417" spans="1:23" s="2" customFormat="1" ht="12.75">
      <c r="A417" s="27"/>
      <c r="B417" s="27"/>
      <c r="C417" s="27"/>
      <c r="D417" s="28"/>
      <c r="E417" s="29"/>
      <c r="F417" s="29"/>
      <c r="G417" s="29"/>
      <c r="H417" s="29"/>
      <c r="I417" s="30"/>
      <c r="J417" s="27"/>
      <c r="K417" s="27"/>
      <c r="L417" s="27"/>
      <c r="M417" s="27"/>
      <c r="O417"/>
      <c r="P417"/>
      <c r="Q417"/>
      <c r="R417"/>
      <c r="S417"/>
      <c r="T417"/>
      <c r="U417"/>
      <c r="V417"/>
      <c r="W417"/>
    </row>
    <row r="418" spans="1:23" s="2" customFormat="1" ht="12.75">
      <c r="A418" s="27"/>
      <c r="B418" s="27"/>
      <c r="C418" s="27"/>
      <c r="D418" s="28"/>
      <c r="E418" s="29"/>
      <c r="F418" s="29"/>
      <c r="G418" s="29"/>
      <c r="H418" s="29"/>
      <c r="I418" s="30"/>
      <c r="J418" s="27"/>
      <c r="K418" s="27"/>
      <c r="L418" s="27"/>
      <c r="M418" s="27"/>
      <c r="O418"/>
      <c r="P418"/>
      <c r="Q418"/>
      <c r="R418"/>
      <c r="S418"/>
      <c r="T418"/>
      <c r="U418"/>
      <c r="V418"/>
      <c r="W418"/>
    </row>
    <row r="419" spans="1:23" s="2" customFormat="1" ht="12.75">
      <c r="A419" s="27"/>
      <c r="B419" s="27"/>
      <c r="C419" s="27"/>
      <c r="D419" s="28"/>
      <c r="E419" s="29"/>
      <c r="F419" s="29"/>
      <c r="G419" s="29"/>
      <c r="H419" s="29"/>
      <c r="I419" s="30"/>
      <c r="J419" s="27"/>
      <c r="K419" s="27"/>
      <c r="L419" s="27"/>
      <c r="M419" s="27"/>
      <c r="O419"/>
      <c r="P419"/>
      <c r="Q419"/>
      <c r="R419"/>
      <c r="S419"/>
      <c r="T419"/>
      <c r="U419"/>
      <c r="V419"/>
      <c r="W419"/>
    </row>
    <row r="420" spans="1:23" s="2" customFormat="1" ht="12.75">
      <c r="A420" s="27"/>
      <c r="B420" s="27"/>
      <c r="C420" s="27"/>
      <c r="D420" s="28"/>
      <c r="E420" s="29"/>
      <c r="F420" s="29"/>
      <c r="G420" s="29"/>
      <c r="H420" s="29"/>
      <c r="I420" s="30"/>
      <c r="J420" s="27"/>
      <c r="K420" s="27"/>
      <c r="L420" s="27"/>
      <c r="M420" s="27"/>
      <c r="O420"/>
      <c r="P420"/>
      <c r="Q420"/>
      <c r="R420"/>
      <c r="S420"/>
      <c r="T420"/>
      <c r="U420"/>
      <c r="V420"/>
      <c r="W420"/>
    </row>
    <row r="421" spans="1:23" s="2" customFormat="1" ht="12.75">
      <c r="A421" s="27"/>
      <c r="B421" s="27"/>
      <c r="C421" s="27"/>
      <c r="D421" s="28"/>
      <c r="E421" s="29"/>
      <c r="F421" s="29"/>
      <c r="G421" s="29"/>
      <c r="H421" s="29"/>
      <c r="I421" s="30"/>
      <c r="J421" s="27"/>
      <c r="K421" s="27"/>
      <c r="L421" s="27"/>
      <c r="M421" s="27"/>
      <c r="O421"/>
      <c r="P421"/>
      <c r="Q421"/>
      <c r="R421"/>
      <c r="S421"/>
      <c r="T421"/>
      <c r="U421"/>
      <c r="V421"/>
      <c r="W421"/>
    </row>
    <row r="422" spans="1:23" s="2" customFormat="1" ht="12.75">
      <c r="A422" s="27"/>
      <c r="B422" s="27"/>
      <c r="C422" s="27"/>
      <c r="D422" s="28"/>
      <c r="E422" s="29"/>
      <c r="F422" s="29"/>
      <c r="G422" s="29"/>
      <c r="H422" s="29"/>
      <c r="I422" s="30"/>
      <c r="J422" s="27"/>
      <c r="K422" s="27"/>
      <c r="L422" s="27"/>
      <c r="M422" s="27"/>
      <c r="O422"/>
      <c r="P422"/>
      <c r="Q422"/>
      <c r="R422"/>
      <c r="S422"/>
      <c r="T422"/>
      <c r="U422"/>
      <c r="V422"/>
      <c r="W422"/>
    </row>
    <row r="423" spans="1:23" s="2" customFormat="1" ht="12.75">
      <c r="A423" s="27"/>
      <c r="B423" s="27"/>
      <c r="C423" s="27"/>
      <c r="D423" s="28"/>
      <c r="E423" s="29"/>
      <c r="F423" s="29"/>
      <c r="G423" s="29"/>
      <c r="H423" s="29"/>
      <c r="I423" s="30"/>
      <c r="J423" s="27"/>
      <c r="K423" s="27"/>
      <c r="L423" s="27"/>
      <c r="M423" s="27"/>
      <c r="O423"/>
      <c r="P423"/>
      <c r="Q423"/>
      <c r="R423"/>
      <c r="S423"/>
      <c r="T423"/>
      <c r="U423"/>
      <c r="V423"/>
      <c r="W423"/>
    </row>
    <row r="424" spans="1:23" s="2" customFormat="1" ht="12.75">
      <c r="A424" s="27"/>
      <c r="B424" s="27"/>
      <c r="C424" s="27"/>
      <c r="D424" s="28"/>
      <c r="E424" s="29"/>
      <c r="F424" s="29"/>
      <c r="G424" s="29"/>
      <c r="H424" s="29"/>
      <c r="I424" s="30"/>
      <c r="J424" s="27"/>
      <c r="K424" s="27"/>
      <c r="L424" s="27"/>
      <c r="M424" s="27"/>
      <c r="O424"/>
      <c r="P424"/>
      <c r="Q424"/>
      <c r="R424"/>
      <c r="S424"/>
      <c r="T424"/>
      <c r="U424"/>
      <c r="V424"/>
      <c r="W424"/>
    </row>
    <row r="425" spans="1:23" s="2" customFormat="1" ht="12.75">
      <c r="A425" s="27"/>
      <c r="B425" s="27"/>
      <c r="C425" s="27"/>
      <c r="D425" s="28"/>
      <c r="E425" s="29"/>
      <c r="F425" s="29"/>
      <c r="G425" s="29"/>
      <c r="H425" s="29"/>
      <c r="I425" s="30"/>
      <c r="J425" s="27"/>
      <c r="K425" s="27"/>
      <c r="L425" s="27"/>
      <c r="M425" s="27"/>
      <c r="O425"/>
      <c r="P425"/>
      <c r="Q425"/>
      <c r="R425"/>
      <c r="S425"/>
      <c r="T425"/>
      <c r="U425"/>
      <c r="V425"/>
      <c r="W425"/>
    </row>
    <row r="426" spans="1:23" s="2" customFormat="1" ht="12.75">
      <c r="A426" s="27"/>
      <c r="B426" s="27"/>
      <c r="C426" s="27"/>
      <c r="D426" s="28"/>
      <c r="E426" s="29"/>
      <c r="F426" s="29"/>
      <c r="G426" s="29"/>
      <c r="H426" s="29"/>
      <c r="I426" s="30"/>
      <c r="J426" s="27"/>
      <c r="K426" s="27"/>
      <c r="L426" s="27"/>
      <c r="M426" s="27"/>
      <c r="O426"/>
      <c r="P426"/>
      <c r="Q426"/>
      <c r="R426"/>
      <c r="S426"/>
      <c r="T426"/>
      <c r="U426"/>
      <c r="V426"/>
      <c r="W426"/>
    </row>
    <row r="427" spans="1:23" s="2" customFormat="1" ht="12.75">
      <c r="A427" s="27"/>
      <c r="B427" s="27"/>
      <c r="C427" s="27"/>
      <c r="D427" s="28"/>
      <c r="E427" s="29"/>
      <c r="F427" s="29"/>
      <c r="G427" s="29"/>
      <c r="H427" s="29"/>
      <c r="I427" s="30"/>
      <c r="J427" s="27"/>
      <c r="K427" s="27"/>
      <c r="L427" s="27"/>
      <c r="M427" s="27"/>
      <c r="O427"/>
      <c r="P427"/>
      <c r="Q427"/>
      <c r="R427"/>
      <c r="S427"/>
      <c r="T427"/>
      <c r="U427"/>
      <c r="V427"/>
      <c r="W427"/>
    </row>
    <row r="428" spans="1:23" s="2" customFormat="1" ht="12.75">
      <c r="A428" s="27"/>
      <c r="B428" s="27"/>
      <c r="C428" s="27"/>
      <c r="D428" s="28"/>
      <c r="E428" s="29"/>
      <c r="F428" s="29"/>
      <c r="G428" s="29"/>
      <c r="H428" s="29"/>
      <c r="I428" s="30"/>
      <c r="J428" s="27"/>
      <c r="K428" s="27"/>
      <c r="L428" s="27"/>
      <c r="M428" s="27"/>
      <c r="O428"/>
      <c r="P428"/>
      <c r="Q428"/>
      <c r="R428"/>
      <c r="S428"/>
      <c r="T428"/>
      <c r="U428"/>
      <c r="V428"/>
      <c r="W428"/>
    </row>
    <row r="429" spans="1:23" s="2" customFormat="1" ht="12.75">
      <c r="A429" s="27"/>
      <c r="B429" s="27"/>
      <c r="C429" s="27"/>
      <c r="D429" s="28"/>
      <c r="E429" s="29"/>
      <c r="F429" s="29"/>
      <c r="G429" s="29"/>
      <c r="H429" s="29"/>
      <c r="I429" s="30"/>
      <c r="J429" s="27"/>
      <c r="K429" s="27"/>
      <c r="L429" s="27"/>
      <c r="M429" s="27"/>
      <c r="O429"/>
      <c r="P429"/>
      <c r="Q429"/>
      <c r="R429"/>
      <c r="S429"/>
      <c r="T429"/>
      <c r="U429"/>
      <c r="V429"/>
      <c r="W429"/>
    </row>
    <row r="430" spans="1:23" s="2" customFormat="1" ht="12.75">
      <c r="A430" s="27"/>
      <c r="B430" s="27"/>
      <c r="C430" s="27"/>
      <c r="D430" s="28"/>
      <c r="E430" s="29"/>
      <c r="F430" s="29"/>
      <c r="G430" s="29"/>
      <c r="H430" s="29"/>
      <c r="I430" s="30"/>
      <c r="J430" s="27"/>
      <c r="K430" s="27"/>
      <c r="L430" s="27"/>
      <c r="M430" s="27"/>
      <c r="O430"/>
      <c r="P430"/>
      <c r="Q430"/>
      <c r="R430"/>
      <c r="S430"/>
      <c r="T430"/>
      <c r="U430"/>
      <c r="V430"/>
      <c r="W430"/>
    </row>
    <row r="431" spans="1:23" s="2" customFormat="1" ht="12.75">
      <c r="A431" s="27"/>
      <c r="B431" s="27"/>
      <c r="C431" s="27"/>
      <c r="D431" s="28"/>
      <c r="E431" s="29"/>
      <c r="F431" s="29"/>
      <c r="G431" s="29"/>
      <c r="H431" s="29"/>
      <c r="I431" s="30"/>
      <c r="J431" s="27"/>
      <c r="K431" s="27"/>
      <c r="L431" s="27"/>
      <c r="M431" s="27"/>
      <c r="O431"/>
      <c r="P431"/>
      <c r="Q431"/>
      <c r="R431"/>
      <c r="S431"/>
      <c r="T431"/>
      <c r="U431"/>
      <c r="V431"/>
      <c r="W431"/>
    </row>
    <row r="432" spans="1:23" s="2" customFormat="1" ht="12.75">
      <c r="A432" s="27"/>
      <c r="B432" s="27"/>
      <c r="C432" s="27"/>
      <c r="D432" s="28"/>
      <c r="E432" s="29"/>
      <c r="F432" s="29"/>
      <c r="G432" s="29"/>
      <c r="H432" s="29"/>
      <c r="I432" s="30"/>
      <c r="J432" s="27"/>
      <c r="K432" s="27"/>
      <c r="L432" s="27"/>
      <c r="M432" s="27"/>
      <c r="O432"/>
      <c r="P432"/>
      <c r="Q432"/>
      <c r="R432"/>
      <c r="S432"/>
      <c r="T432"/>
      <c r="U432"/>
      <c r="V432"/>
      <c r="W432"/>
    </row>
    <row r="433" spans="1:23" s="2" customFormat="1" ht="12.75">
      <c r="A433" s="27"/>
      <c r="B433" s="27"/>
      <c r="C433" s="27"/>
      <c r="D433" s="28"/>
      <c r="E433" s="29"/>
      <c r="F433" s="29"/>
      <c r="G433" s="29"/>
      <c r="H433" s="29"/>
      <c r="I433" s="30"/>
      <c r="J433" s="27"/>
      <c r="K433" s="27"/>
      <c r="L433" s="27"/>
      <c r="M433" s="27"/>
      <c r="O433"/>
      <c r="P433"/>
      <c r="Q433"/>
      <c r="R433"/>
      <c r="S433"/>
      <c r="T433"/>
      <c r="U433"/>
      <c r="V433"/>
      <c r="W433"/>
    </row>
    <row r="434" spans="1:23" s="2" customFormat="1" ht="12.75">
      <c r="A434" s="27"/>
      <c r="B434" s="27"/>
      <c r="C434" s="27"/>
      <c r="D434" s="28"/>
      <c r="E434" s="29"/>
      <c r="F434" s="29"/>
      <c r="G434" s="29"/>
      <c r="H434" s="29"/>
      <c r="I434" s="30"/>
      <c r="J434" s="27"/>
      <c r="K434" s="27"/>
      <c r="L434" s="27"/>
      <c r="M434" s="27"/>
      <c r="O434"/>
      <c r="P434"/>
      <c r="Q434"/>
      <c r="R434"/>
      <c r="S434"/>
      <c r="T434"/>
      <c r="U434"/>
      <c r="V434"/>
      <c r="W434"/>
    </row>
    <row r="435" spans="1:23" s="2" customFormat="1" ht="12.75">
      <c r="A435" s="27"/>
      <c r="B435" s="27"/>
      <c r="C435" s="27"/>
      <c r="D435" s="28"/>
      <c r="E435" s="29"/>
      <c r="F435" s="29"/>
      <c r="G435" s="29"/>
      <c r="H435" s="29"/>
      <c r="I435" s="30"/>
      <c r="J435" s="27"/>
      <c r="K435" s="27"/>
      <c r="L435" s="27"/>
      <c r="M435" s="27"/>
      <c r="O435"/>
      <c r="P435"/>
      <c r="Q435"/>
      <c r="R435"/>
      <c r="S435"/>
      <c r="T435"/>
      <c r="U435"/>
      <c r="V435"/>
      <c r="W435"/>
    </row>
    <row r="436" spans="1:23" s="2" customFormat="1" ht="12.75">
      <c r="A436" s="27"/>
      <c r="B436" s="27"/>
      <c r="C436" s="27"/>
      <c r="D436" s="28"/>
      <c r="E436" s="29"/>
      <c r="F436" s="29"/>
      <c r="G436" s="29"/>
      <c r="H436" s="29"/>
      <c r="I436" s="30"/>
      <c r="J436" s="27"/>
      <c r="K436" s="27"/>
      <c r="L436" s="27"/>
      <c r="M436" s="27"/>
      <c r="O436"/>
      <c r="P436"/>
      <c r="Q436"/>
      <c r="R436"/>
      <c r="S436"/>
      <c r="T436"/>
      <c r="U436"/>
      <c r="V436"/>
      <c r="W436"/>
    </row>
    <row r="437" spans="1:23" s="2" customFormat="1" ht="12.75">
      <c r="A437" s="27"/>
      <c r="B437" s="27"/>
      <c r="C437" s="27"/>
      <c r="D437" s="28"/>
      <c r="E437" s="29"/>
      <c r="F437" s="29"/>
      <c r="G437" s="29"/>
      <c r="H437" s="29"/>
      <c r="I437" s="30"/>
      <c r="J437" s="27"/>
      <c r="K437" s="27"/>
      <c r="L437" s="27"/>
      <c r="M437" s="27"/>
      <c r="O437"/>
      <c r="P437"/>
      <c r="Q437"/>
      <c r="R437"/>
      <c r="S437"/>
      <c r="T437"/>
      <c r="U437"/>
      <c r="V437"/>
      <c r="W437"/>
    </row>
    <row r="438" spans="1:23" s="2" customFormat="1" ht="12.75">
      <c r="A438" s="27"/>
      <c r="B438" s="27"/>
      <c r="C438" s="27"/>
      <c r="D438" s="28"/>
      <c r="E438" s="29"/>
      <c r="F438" s="29"/>
      <c r="G438" s="29"/>
      <c r="H438" s="29"/>
      <c r="I438" s="30"/>
      <c r="J438" s="27"/>
      <c r="K438" s="27"/>
      <c r="L438" s="27"/>
      <c r="M438" s="27"/>
      <c r="O438"/>
      <c r="P438"/>
      <c r="Q438"/>
      <c r="R438"/>
      <c r="S438"/>
      <c r="T438"/>
      <c r="U438"/>
      <c r="V438"/>
      <c r="W438"/>
    </row>
    <row r="439" spans="1:23" s="2" customFormat="1" ht="12.75">
      <c r="A439" s="27"/>
      <c r="B439" s="27"/>
      <c r="C439" s="27"/>
      <c r="D439" s="28"/>
      <c r="E439" s="29"/>
      <c r="F439" s="29"/>
      <c r="G439" s="29"/>
      <c r="H439" s="29"/>
      <c r="I439" s="30"/>
      <c r="J439" s="27"/>
      <c r="K439" s="27"/>
      <c r="L439" s="27"/>
      <c r="M439" s="27"/>
      <c r="O439"/>
      <c r="P439"/>
      <c r="Q439"/>
      <c r="R439"/>
      <c r="S439"/>
      <c r="T439"/>
      <c r="U439"/>
      <c r="V439"/>
      <c r="W439"/>
    </row>
    <row r="440" spans="1:23" s="2" customFormat="1" ht="12.75">
      <c r="A440" s="27"/>
      <c r="B440" s="27"/>
      <c r="C440" s="27"/>
      <c r="D440" s="28"/>
      <c r="E440" s="29"/>
      <c r="F440" s="29"/>
      <c r="G440" s="29"/>
      <c r="H440" s="29"/>
      <c r="I440" s="30"/>
      <c r="J440" s="27"/>
      <c r="K440" s="27"/>
      <c r="L440" s="27"/>
      <c r="M440" s="27"/>
      <c r="O440"/>
      <c r="P440"/>
      <c r="Q440"/>
      <c r="R440"/>
      <c r="S440"/>
      <c r="T440"/>
      <c r="U440"/>
      <c r="V440"/>
      <c r="W440"/>
    </row>
    <row r="441" spans="1:23" s="2" customFormat="1" ht="12.75">
      <c r="A441" s="27"/>
      <c r="B441" s="27"/>
      <c r="C441" s="27"/>
      <c r="D441" s="28"/>
      <c r="E441" s="29"/>
      <c r="F441" s="29"/>
      <c r="G441" s="29"/>
      <c r="H441" s="29"/>
      <c r="I441" s="30"/>
      <c r="J441" s="27"/>
      <c r="K441" s="27"/>
      <c r="L441" s="27"/>
      <c r="M441" s="27"/>
      <c r="O441"/>
      <c r="P441"/>
      <c r="Q441"/>
      <c r="R441"/>
      <c r="S441"/>
      <c r="T441"/>
      <c r="U441"/>
      <c r="V441"/>
      <c r="W441"/>
    </row>
    <row r="442" spans="1:23" s="2" customFormat="1" ht="12.75">
      <c r="A442" s="27"/>
      <c r="B442" s="27"/>
      <c r="C442" s="27"/>
      <c r="D442" s="28"/>
      <c r="E442" s="29"/>
      <c r="F442" s="29"/>
      <c r="G442" s="29"/>
      <c r="H442" s="29"/>
      <c r="I442" s="30"/>
      <c r="J442" s="27"/>
      <c r="K442" s="27"/>
      <c r="L442" s="27"/>
      <c r="M442" s="27"/>
      <c r="O442"/>
      <c r="P442"/>
      <c r="Q442"/>
      <c r="R442"/>
      <c r="S442"/>
      <c r="T442"/>
      <c r="U442"/>
      <c r="V442"/>
      <c r="W442"/>
    </row>
    <row r="443" spans="1:23" s="2" customFormat="1" ht="12.75">
      <c r="A443" s="27"/>
      <c r="B443" s="27"/>
      <c r="C443" s="27"/>
      <c r="D443" s="28"/>
      <c r="E443" s="29"/>
      <c r="F443" s="29"/>
      <c r="G443" s="29"/>
      <c r="H443" s="29"/>
      <c r="I443" s="30"/>
      <c r="J443" s="27"/>
      <c r="K443" s="27"/>
      <c r="L443" s="27"/>
      <c r="M443" s="27"/>
      <c r="O443"/>
      <c r="P443"/>
      <c r="Q443"/>
      <c r="R443"/>
      <c r="S443"/>
      <c r="T443"/>
      <c r="U443"/>
      <c r="V443"/>
      <c r="W443"/>
    </row>
    <row r="444" spans="1:23" s="2" customFormat="1" ht="12.75">
      <c r="A444" s="27"/>
      <c r="B444" s="27"/>
      <c r="C444" s="27"/>
      <c r="D444" s="28"/>
      <c r="E444" s="29"/>
      <c r="F444" s="29"/>
      <c r="G444" s="29"/>
      <c r="H444" s="29"/>
      <c r="I444" s="30"/>
      <c r="J444" s="27"/>
      <c r="K444" s="27"/>
      <c r="L444" s="27"/>
      <c r="M444" s="27"/>
      <c r="O444"/>
      <c r="P444"/>
      <c r="Q444"/>
      <c r="R444"/>
      <c r="S444"/>
      <c r="T444"/>
      <c r="U444"/>
      <c r="V444"/>
      <c r="W444"/>
    </row>
    <row r="445" spans="1:23" s="2" customFormat="1" ht="12.75">
      <c r="A445" s="27"/>
      <c r="B445" s="27"/>
      <c r="C445" s="27"/>
      <c r="D445" s="28"/>
      <c r="E445" s="29"/>
      <c r="F445" s="29"/>
      <c r="G445" s="29"/>
      <c r="H445" s="29"/>
      <c r="I445" s="30"/>
      <c r="J445" s="27"/>
      <c r="K445" s="27"/>
      <c r="L445" s="27"/>
      <c r="M445" s="27"/>
      <c r="O445"/>
      <c r="P445"/>
      <c r="Q445"/>
      <c r="R445"/>
      <c r="S445"/>
      <c r="T445"/>
      <c r="U445"/>
      <c r="V445"/>
      <c r="W445"/>
    </row>
    <row r="446" spans="1:23" s="2" customFormat="1" ht="12.75">
      <c r="A446" s="27"/>
      <c r="B446" s="27"/>
      <c r="C446" s="27"/>
      <c r="D446" s="28"/>
      <c r="E446" s="29"/>
      <c r="F446" s="29"/>
      <c r="G446" s="29"/>
      <c r="H446" s="29"/>
      <c r="I446" s="30"/>
      <c r="J446" s="27"/>
      <c r="K446" s="27"/>
      <c r="L446" s="27"/>
      <c r="M446" s="27"/>
      <c r="O446"/>
      <c r="P446"/>
      <c r="Q446"/>
      <c r="R446"/>
      <c r="S446"/>
      <c r="T446"/>
      <c r="U446"/>
      <c r="V446"/>
      <c r="W446"/>
    </row>
    <row r="447" spans="1:23" s="2" customFormat="1" ht="12.75">
      <c r="A447" s="27"/>
      <c r="B447" s="27"/>
      <c r="C447" s="27"/>
      <c r="D447" s="28"/>
      <c r="E447" s="29"/>
      <c r="F447" s="29"/>
      <c r="G447" s="29"/>
      <c r="H447" s="29"/>
      <c r="I447" s="30"/>
      <c r="J447" s="27"/>
      <c r="K447" s="27"/>
      <c r="L447" s="27"/>
      <c r="M447" s="27"/>
      <c r="O447"/>
      <c r="P447"/>
      <c r="Q447"/>
      <c r="R447"/>
      <c r="S447"/>
      <c r="T447"/>
      <c r="U447"/>
      <c r="V447"/>
      <c r="W447"/>
    </row>
    <row r="448" spans="1:23" s="2" customFormat="1" ht="12.75">
      <c r="A448" s="27"/>
      <c r="B448" s="27"/>
      <c r="C448" s="27"/>
      <c r="D448" s="28"/>
      <c r="E448" s="29"/>
      <c r="F448" s="29"/>
      <c r="G448" s="29"/>
      <c r="H448" s="29"/>
      <c r="I448" s="30"/>
      <c r="J448" s="27"/>
      <c r="K448" s="27"/>
      <c r="L448" s="27"/>
      <c r="M448" s="27"/>
      <c r="O448"/>
      <c r="P448"/>
      <c r="Q448"/>
      <c r="R448"/>
      <c r="S448"/>
      <c r="T448"/>
      <c r="U448"/>
      <c r="V448"/>
      <c r="W448"/>
    </row>
    <row r="449" spans="1:23" s="2" customFormat="1" ht="12.75">
      <c r="A449" s="27"/>
      <c r="B449" s="27"/>
      <c r="C449" s="27"/>
      <c r="D449" s="28"/>
      <c r="E449" s="29"/>
      <c r="F449" s="29"/>
      <c r="G449" s="29"/>
      <c r="H449" s="29"/>
      <c r="I449" s="30"/>
      <c r="J449" s="27"/>
      <c r="K449" s="27"/>
      <c r="L449" s="27"/>
      <c r="M449" s="27"/>
      <c r="O449"/>
      <c r="P449"/>
      <c r="Q449"/>
      <c r="R449"/>
      <c r="S449"/>
      <c r="T449"/>
      <c r="U449"/>
      <c r="V449"/>
      <c r="W449"/>
    </row>
    <row r="450" spans="1:23" s="2" customFormat="1" ht="12.75">
      <c r="A450" s="27"/>
      <c r="B450" s="27"/>
      <c r="C450" s="27"/>
      <c r="D450" s="28"/>
      <c r="E450" s="29"/>
      <c r="F450" s="29"/>
      <c r="G450" s="29"/>
      <c r="H450" s="29"/>
      <c r="I450" s="30"/>
      <c r="J450" s="27"/>
      <c r="K450" s="27"/>
      <c r="L450" s="27"/>
      <c r="M450" s="27"/>
      <c r="O450"/>
      <c r="P450"/>
      <c r="Q450"/>
      <c r="R450"/>
      <c r="S450"/>
      <c r="T450"/>
      <c r="U450"/>
      <c r="V450"/>
      <c r="W450"/>
    </row>
    <row r="451" spans="1:23" s="2" customFormat="1" ht="12.75">
      <c r="A451" s="27"/>
      <c r="B451" s="27"/>
      <c r="C451" s="27"/>
      <c r="D451" s="28"/>
      <c r="E451" s="29"/>
      <c r="F451" s="29"/>
      <c r="G451" s="29"/>
      <c r="H451" s="29"/>
      <c r="I451" s="30"/>
      <c r="J451" s="27"/>
      <c r="K451" s="27"/>
      <c r="L451" s="27"/>
      <c r="M451" s="27"/>
      <c r="O451"/>
      <c r="P451"/>
      <c r="Q451"/>
      <c r="R451"/>
      <c r="S451"/>
      <c r="T451"/>
      <c r="U451"/>
      <c r="V451"/>
      <c r="W451"/>
    </row>
    <row r="452" spans="1:23" s="2" customFormat="1" ht="12.75">
      <c r="A452" s="27"/>
      <c r="B452" s="27"/>
      <c r="C452" s="27"/>
      <c r="D452" s="28"/>
      <c r="E452" s="29"/>
      <c r="F452" s="29"/>
      <c r="G452" s="29"/>
      <c r="H452" s="29"/>
      <c r="I452" s="30"/>
      <c r="J452" s="27"/>
      <c r="K452" s="27"/>
      <c r="L452" s="27"/>
      <c r="M452" s="27"/>
      <c r="O452"/>
      <c r="P452"/>
      <c r="Q452"/>
      <c r="R452"/>
      <c r="S452"/>
      <c r="T452"/>
      <c r="U452"/>
      <c r="V452"/>
      <c r="W452"/>
    </row>
    <row r="453" spans="1:23" s="2" customFormat="1" ht="12.75">
      <c r="A453" s="27"/>
      <c r="B453" s="27"/>
      <c r="C453" s="27"/>
      <c r="D453" s="28"/>
      <c r="E453" s="29"/>
      <c r="F453" s="29"/>
      <c r="G453" s="29"/>
      <c r="H453" s="29"/>
      <c r="I453" s="30"/>
      <c r="J453" s="27"/>
      <c r="K453" s="27"/>
      <c r="L453" s="27"/>
      <c r="M453" s="27"/>
      <c r="O453"/>
      <c r="P453"/>
      <c r="Q453"/>
      <c r="R453"/>
      <c r="S453"/>
      <c r="T453"/>
      <c r="U453"/>
      <c r="V453"/>
      <c r="W453"/>
    </row>
    <row r="454" spans="1:23" s="2" customFormat="1" ht="12.75">
      <c r="A454" s="27"/>
      <c r="B454" s="27"/>
      <c r="C454" s="27"/>
      <c r="D454" s="28"/>
      <c r="E454" s="29"/>
      <c r="F454" s="29"/>
      <c r="G454" s="29"/>
      <c r="H454" s="29"/>
      <c r="I454" s="30"/>
      <c r="J454" s="27"/>
      <c r="K454" s="27"/>
      <c r="L454" s="27"/>
      <c r="M454" s="27"/>
      <c r="O454"/>
      <c r="P454"/>
      <c r="Q454"/>
      <c r="R454"/>
      <c r="S454"/>
      <c r="T454"/>
      <c r="U454"/>
      <c r="V454"/>
      <c r="W454"/>
    </row>
    <row r="455" spans="1:23" s="2" customFormat="1" ht="12.75">
      <c r="A455" s="27"/>
      <c r="B455" s="27"/>
      <c r="C455" s="27"/>
      <c r="D455" s="28"/>
      <c r="E455" s="29"/>
      <c r="F455" s="29"/>
      <c r="G455" s="29"/>
      <c r="H455" s="29"/>
      <c r="I455" s="30"/>
      <c r="J455" s="27"/>
      <c r="K455" s="27"/>
      <c r="L455" s="27"/>
      <c r="M455" s="27"/>
      <c r="O455"/>
      <c r="P455"/>
      <c r="Q455"/>
      <c r="R455"/>
      <c r="S455"/>
      <c r="T455"/>
      <c r="U455"/>
      <c r="V455"/>
      <c r="W455"/>
    </row>
    <row r="456" spans="1:23" s="2" customFormat="1" ht="12.75">
      <c r="A456" s="27"/>
      <c r="B456" s="27"/>
      <c r="C456" s="27"/>
      <c r="D456" s="28"/>
      <c r="E456" s="29"/>
      <c r="F456" s="29"/>
      <c r="G456" s="29"/>
      <c r="H456" s="29"/>
      <c r="I456" s="30"/>
      <c r="J456" s="27"/>
      <c r="K456" s="27"/>
      <c r="L456" s="27"/>
      <c r="M456" s="27"/>
      <c r="O456"/>
      <c r="P456"/>
      <c r="Q456"/>
      <c r="R456"/>
      <c r="S456"/>
      <c r="T456"/>
      <c r="U456"/>
      <c r="V456"/>
      <c r="W456"/>
    </row>
    <row r="457" spans="1:23" s="2" customFormat="1" ht="12.75">
      <c r="A457" s="27"/>
      <c r="B457" s="27"/>
      <c r="C457" s="27"/>
      <c r="D457" s="28"/>
      <c r="E457" s="29"/>
      <c r="F457" s="29"/>
      <c r="G457" s="29"/>
      <c r="H457" s="29"/>
      <c r="I457" s="30"/>
      <c r="J457" s="27"/>
      <c r="K457" s="27"/>
      <c r="L457" s="27"/>
      <c r="M457" s="27"/>
      <c r="O457"/>
      <c r="P457"/>
      <c r="Q457"/>
      <c r="R457"/>
      <c r="S457"/>
      <c r="T457"/>
      <c r="U457"/>
      <c r="V457"/>
      <c r="W457"/>
    </row>
    <row r="458" spans="1:23" s="2" customFormat="1" ht="12.75">
      <c r="A458" s="27"/>
      <c r="B458" s="27"/>
      <c r="C458" s="27"/>
      <c r="D458" s="28"/>
      <c r="E458" s="29"/>
      <c r="F458" s="29"/>
      <c r="G458" s="29"/>
      <c r="H458" s="29"/>
      <c r="I458" s="30"/>
      <c r="J458" s="27"/>
      <c r="K458" s="27"/>
      <c r="L458" s="27"/>
      <c r="M458" s="27"/>
      <c r="O458"/>
      <c r="P458"/>
      <c r="Q458"/>
      <c r="R458"/>
      <c r="S458"/>
      <c r="T458"/>
      <c r="U458"/>
      <c r="V458"/>
      <c r="W458"/>
    </row>
    <row r="459" spans="1:23" s="2" customFormat="1" ht="12.75">
      <c r="A459" s="27"/>
      <c r="B459" s="27"/>
      <c r="C459" s="27"/>
      <c r="D459" s="28"/>
      <c r="E459" s="29"/>
      <c r="F459" s="29"/>
      <c r="G459" s="29"/>
      <c r="H459" s="29"/>
      <c r="I459" s="30"/>
      <c r="J459" s="27"/>
      <c r="K459" s="27"/>
      <c r="L459" s="27"/>
      <c r="M459" s="27"/>
      <c r="O459"/>
      <c r="P459"/>
      <c r="Q459"/>
      <c r="R459"/>
      <c r="S459"/>
      <c r="T459"/>
      <c r="U459"/>
      <c r="V459"/>
      <c r="W459"/>
    </row>
    <row r="460" spans="1:23" s="2" customFormat="1" ht="12.75">
      <c r="A460" s="27"/>
      <c r="B460" s="27"/>
      <c r="C460" s="27"/>
      <c r="D460" s="28"/>
      <c r="E460" s="29"/>
      <c r="F460" s="29"/>
      <c r="G460" s="29"/>
      <c r="H460" s="29"/>
      <c r="I460" s="30"/>
      <c r="J460" s="27"/>
      <c r="K460" s="27"/>
      <c r="L460" s="27"/>
      <c r="M460" s="27"/>
      <c r="O460"/>
      <c r="P460"/>
      <c r="Q460"/>
      <c r="R460"/>
      <c r="S460"/>
      <c r="T460"/>
      <c r="U460"/>
      <c r="V460"/>
      <c r="W460"/>
    </row>
    <row r="461" spans="1:23" s="2" customFormat="1" ht="12.75">
      <c r="A461" s="27"/>
      <c r="B461" s="27"/>
      <c r="C461" s="27"/>
      <c r="D461" s="28"/>
      <c r="E461" s="29"/>
      <c r="F461" s="29"/>
      <c r="G461" s="29"/>
      <c r="H461" s="29"/>
      <c r="I461" s="30"/>
      <c r="J461" s="27"/>
      <c r="K461" s="27"/>
      <c r="L461" s="27"/>
      <c r="M461" s="27"/>
      <c r="O461"/>
      <c r="P461"/>
      <c r="Q461"/>
      <c r="R461"/>
      <c r="S461"/>
      <c r="T461"/>
      <c r="U461"/>
      <c r="V461"/>
      <c r="W461"/>
    </row>
    <row r="462" spans="1:23" s="2" customFormat="1" ht="12.75">
      <c r="A462" s="27"/>
      <c r="B462" s="27"/>
      <c r="C462" s="27"/>
      <c r="D462" s="28"/>
      <c r="E462" s="29"/>
      <c r="F462" s="29"/>
      <c r="G462" s="29"/>
      <c r="H462" s="29"/>
      <c r="I462" s="30"/>
      <c r="J462" s="27"/>
      <c r="K462" s="27"/>
      <c r="L462" s="27"/>
      <c r="M462" s="27"/>
      <c r="O462"/>
      <c r="P462"/>
      <c r="Q462"/>
      <c r="R462"/>
      <c r="S462"/>
      <c r="T462"/>
      <c r="U462"/>
      <c r="V462"/>
      <c r="W462"/>
    </row>
    <row r="463" spans="1:23" s="2" customFormat="1" ht="12.75">
      <c r="A463" s="27"/>
      <c r="B463" s="27"/>
      <c r="C463" s="27"/>
      <c r="D463" s="28"/>
      <c r="E463" s="29"/>
      <c r="F463" s="29"/>
      <c r="G463" s="29"/>
      <c r="H463" s="29"/>
      <c r="I463" s="30"/>
      <c r="J463" s="27"/>
      <c r="K463" s="27"/>
      <c r="L463" s="27"/>
      <c r="M463" s="27"/>
      <c r="O463"/>
      <c r="P463"/>
      <c r="Q463"/>
      <c r="R463"/>
      <c r="S463"/>
      <c r="T463"/>
      <c r="U463"/>
      <c r="V463"/>
      <c r="W463"/>
    </row>
    <row r="464" spans="1:23" s="2" customFormat="1" ht="12.75">
      <c r="A464" s="27"/>
      <c r="B464" s="27"/>
      <c r="C464" s="27"/>
      <c r="D464" s="28"/>
      <c r="E464" s="29"/>
      <c r="F464" s="29"/>
      <c r="G464" s="29"/>
      <c r="H464" s="29"/>
      <c r="I464" s="30"/>
      <c r="J464" s="27"/>
      <c r="K464" s="27"/>
      <c r="L464" s="27"/>
      <c r="M464" s="27"/>
      <c r="O464"/>
      <c r="P464"/>
      <c r="Q464"/>
      <c r="R464"/>
      <c r="S464"/>
      <c r="T464"/>
      <c r="U464"/>
      <c r="V464"/>
      <c r="W464"/>
    </row>
    <row r="465" spans="1:23" s="2" customFormat="1" ht="12.75">
      <c r="A465" s="27"/>
      <c r="B465" s="27"/>
      <c r="C465" s="27"/>
      <c r="D465" s="28"/>
      <c r="E465" s="29"/>
      <c r="F465" s="29"/>
      <c r="G465" s="29"/>
      <c r="H465" s="29"/>
      <c r="I465" s="30"/>
      <c r="J465" s="27"/>
      <c r="K465" s="27"/>
      <c r="L465" s="27"/>
      <c r="M465" s="27"/>
      <c r="O465"/>
      <c r="P465"/>
      <c r="Q465"/>
      <c r="R465"/>
      <c r="S465"/>
      <c r="T465"/>
      <c r="U465"/>
      <c r="V465"/>
      <c r="W465"/>
    </row>
    <row r="466" spans="1:23" s="2" customFormat="1" ht="12.75">
      <c r="A466" s="27"/>
      <c r="B466" s="27"/>
      <c r="C466" s="27"/>
      <c r="D466" s="28"/>
      <c r="E466" s="29"/>
      <c r="F466" s="29"/>
      <c r="G466" s="29"/>
      <c r="H466" s="29"/>
      <c r="I466" s="30"/>
      <c r="J466" s="27"/>
      <c r="K466" s="27"/>
      <c r="L466" s="27"/>
      <c r="M466" s="27"/>
      <c r="O466"/>
      <c r="P466"/>
      <c r="Q466"/>
      <c r="R466"/>
      <c r="S466"/>
      <c r="T466"/>
      <c r="U466"/>
      <c r="V466"/>
      <c r="W466"/>
    </row>
    <row r="467" spans="1:23" s="2" customFormat="1" ht="12.75">
      <c r="A467" s="27"/>
      <c r="B467" s="27"/>
      <c r="C467" s="27"/>
      <c r="D467" s="28"/>
      <c r="E467" s="29"/>
      <c r="F467" s="29"/>
      <c r="G467" s="29"/>
      <c r="H467" s="29"/>
      <c r="I467" s="30"/>
      <c r="J467" s="27"/>
      <c r="K467" s="27"/>
      <c r="L467" s="27"/>
      <c r="M467" s="27"/>
      <c r="O467"/>
      <c r="P467"/>
      <c r="Q467"/>
      <c r="R467"/>
      <c r="S467"/>
      <c r="T467"/>
      <c r="U467"/>
      <c r="V467"/>
      <c r="W467"/>
    </row>
    <row r="468" spans="1:23" s="2" customFormat="1" ht="12.75">
      <c r="A468" s="27"/>
      <c r="B468" s="27"/>
      <c r="C468" s="27"/>
      <c r="D468" s="28"/>
      <c r="E468" s="29"/>
      <c r="F468" s="29"/>
      <c r="G468" s="29"/>
      <c r="H468" s="29"/>
      <c r="I468" s="30"/>
      <c r="J468" s="27"/>
      <c r="K468" s="27"/>
      <c r="L468" s="27"/>
      <c r="M468" s="27"/>
      <c r="O468"/>
      <c r="P468"/>
      <c r="Q468"/>
      <c r="R468"/>
      <c r="S468"/>
      <c r="T468"/>
      <c r="U468"/>
      <c r="V468"/>
      <c r="W468"/>
    </row>
    <row r="469" spans="1:23" s="2" customFormat="1" ht="12.75">
      <c r="A469" s="27"/>
      <c r="B469" s="27"/>
      <c r="C469" s="27"/>
      <c r="D469" s="28"/>
      <c r="E469" s="29"/>
      <c r="F469" s="29"/>
      <c r="G469" s="29"/>
      <c r="H469" s="29"/>
      <c r="I469" s="30"/>
      <c r="J469" s="27"/>
      <c r="K469" s="27"/>
      <c r="L469" s="27"/>
      <c r="M469" s="27"/>
      <c r="O469"/>
      <c r="P469"/>
      <c r="Q469"/>
      <c r="R469"/>
      <c r="S469"/>
      <c r="T469"/>
      <c r="U469"/>
      <c r="V469"/>
      <c r="W469"/>
    </row>
    <row r="470" spans="1:23" s="2" customFormat="1" ht="12.75">
      <c r="A470" s="27"/>
      <c r="B470" s="27"/>
      <c r="C470" s="27"/>
      <c r="D470" s="28"/>
      <c r="E470" s="29"/>
      <c r="F470" s="29"/>
      <c r="G470" s="29"/>
      <c r="H470" s="29"/>
      <c r="I470" s="30"/>
      <c r="J470" s="27"/>
      <c r="K470" s="27"/>
      <c r="L470" s="27"/>
      <c r="M470" s="27"/>
      <c r="O470"/>
      <c r="P470"/>
      <c r="Q470"/>
      <c r="R470"/>
      <c r="S470"/>
      <c r="T470"/>
      <c r="U470"/>
      <c r="V470"/>
      <c r="W470"/>
    </row>
    <row r="471" spans="1:23" s="2" customFormat="1" ht="12.75">
      <c r="A471" s="27"/>
      <c r="B471" s="27"/>
      <c r="C471" s="27"/>
      <c r="D471" s="28"/>
      <c r="E471" s="29"/>
      <c r="F471" s="29"/>
      <c r="G471" s="29"/>
      <c r="H471" s="29"/>
      <c r="I471" s="30"/>
      <c r="J471" s="27"/>
      <c r="K471" s="27"/>
      <c r="L471" s="27"/>
      <c r="M471" s="27"/>
      <c r="O471"/>
      <c r="P471"/>
      <c r="Q471"/>
      <c r="R471"/>
      <c r="S471"/>
      <c r="T471"/>
      <c r="U471"/>
      <c r="V471"/>
      <c r="W471"/>
    </row>
    <row r="472" spans="1:23" s="2" customFormat="1" ht="12.75">
      <c r="A472" s="27"/>
      <c r="B472" s="27"/>
      <c r="C472" s="27"/>
      <c r="D472" s="28"/>
      <c r="E472" s="29"/>
      <c r="F472" s="29"/>
      <c r="G472" s="29"/>
      <c r="H472" s="29"/>
      <c r="I472" s="30"/>
      <c r="J472" s="27"/>
      <c r="K472" s="27"/>
      <c r="L472" s="27"/>
      <c r="M472" s="27"/>
      <c r="O472"/>
      <c r="P472"/>
      <c r="Q472"/>
      <c r="R472"/>
      <c r="S472"/>
      <c r="T472"/>
      <c r="U472"/>
      <c r="V472"/>
      <c r="W472"/>
    </row>
    <row r="473" spans="1:23" s="2" customFormat="1" ht="12.75">
      <c r="A473" s="27"/>
      <c r="B473" s="27"/>
      <c r="C473" s="27"/>
      <c r="D473" s="28"/>
      <c r="E473" s="29"/>
      <c r="F473" s="29"/>
      <c r="G473" s="29"/>
      <c r="H473" s="29"/>
      <c r="I473" s="30"/>
      <c r="J473" s="27"/>
      <c r="K473" s="27"/>
      <c r="L473" s="27"/>
      <c r="M473" s="27"/>
      <c r="O473"/>
      <c r="P473"/>
      <c r="Q473"/>
      <c r="R473"/>
      <c r="S473"/>
      <c r="T473"/>
      <c r="U473"/>
      <c r="V473"/>
      <c r="W473"/>
    </row>
    <row r="474" spans="1:23" s="2" customFormat="1" ht="12.75">
      <c r="A474" s="27"/>
      <c r="B474" s="27"/>
      <c r="C474" s="27"/>
      <c r="D474" s="28"/>
      <c r="E474" s="29"/>
      <c r="F474" s="29"/>
      <c r="G474" s="29"/>
      <c r="H474" s="29"/>
      <c r="I474" s="30"/>
      <c r="J474" s="27"/>
      <c r="K474" s="27"/>
      <c r="L474" s="27"/>
      <c r="M474" s="27"/>
      <c r="O474"/>
      <c r="P474"/>
      <c r="Q474"/>
      <c r="R474"/>
      <c r="S474"/>
      <c r="T474"/>
      <c r="U474"/>
      <c r="V474"/>
      <c r="W474"/>
    </row>
    <row r="475" spans="1:23" s="2" customFormat="1" ht="12.75">
      <c r="A475" s="27"/>
      <c r="B475" s="27"/>
      <c r="C475" s="27"/>
      <c r="D475" s="28"/>
      <c r="E475" s="29"/>
      <c r="F475" s="29"/>
      <c r="G475" s="29"/>
      <c r="H475" s="29"/>
      <c r="I475" s="30"/>
      <c r="J475" s="27"/>
      <c r="K475" s="27"/>
      <c r="L475" s="27"/>
      <c r="M475" s="27"/>
      <c r="O475"/>
      <c r="P475"/>
      <c r="Q475"/>
      <c r="R475"/>
      <c r="S475"/>
      <c r="T475"/>
      <c r="U475"/>
      <c r="V475"/>
      <c r="W475"/>
    </row>
    <row r="476" spans="1:23" s="2" customFormat="1" ht="12.75">
      <c r="A476" s="27"/>
      <c r="B476" s="27"/>
      <c r="C476" s="27"/>
      <c r="D476" s="28"/>
      <c r="E476" s="29"/>
      <c r="F476" s="29"/>
      <c r="G476" s="29"/>
      <c r="H476" s="29"/>
      <c r="I476" s="30"/>
      <c r="J476" s="27"/>
      <c r="K476" s="27"/>
      <c r="L476" s="27"/>
      <c r="M476" s="27"/>
      <c r="O476"/>
      <c r="P476"/>
      <c r="Q476"/>
      <c r="R476"/>
      <c r="S476"/>
      <c r="T476"/>
      <c r="U476"/>
      <c r="V476"/>
      <c r="W476"/>
    </row>
    <row r="477" spans="1:23" s="2" customFormat="1" ht="12.75">
      <c r="A477" s="27"/>
      <c r="B477" s="27"/>
      <c r="C477" s="27"/>
      <c r="D477" s="28"/>
      <c r="E477" s="29"/>
      <c r="F477" s="29"/>
      <c r="G477" s="29"/>
      <c r="H477" s="29"/>
      <c r="I477" s="30"/>
      <c r="J477" s="27"/>
      <c r="K477" s="27"/>
      <c r="L477" s="27"/>
      <c r="M477" s="27"/>
      <c r="O477"/>
      <c r="P477"/>
      <c r="Q477"/>
      <c r="R477"/>
      <c r="S477"/>
      <c r="T477"/>
      <c r="U477"/>
      <c r="V477"/>
      <c r="W477"/>
    </row>
    <row r="478" spans="1:23" s="2" customFormat="1" ht="12.75">
      <c r="A478" s="27"/>
      <c r="B478" s="27"/>
      <c r="C478" s="27"/>
      <c r="D478" s="28"/>
      <c r="E478" s="29"/>
      <c r="F478" s="29"/>
      <c r="G478" s="29"/>
      <c r="H478" s="29"/>
      <c r="I478" s="30"/>
      <c r="J478" s="27"/>
      <c r="K478" s="27"/>
      <c r="L478" s="27"/>
      <c r="M478" s="27"/>
      <c r="O478"/>
      <c r="P478"/>
      <c r="Q478"/>
      <c r="R478"/>
      <c r="S478"/>
      <c r="T478"/>
      <c r="U478"/>
      <c r="V478"/>
      <c r="W478"/>
    </row>
    <row r="479" spans="1:23" s="2" customFormat="1" ht="12.75">
      <c r="A479" s="27"/>
      <c r="B479" s="27"/>
      <c r="C479" s="27"/>
      <c r="D479" s="28"/>
      <c r="E479" s="29"/>
      <c r="F479" s="29"/>
      <c r="G479" s="29"/>
      <c r="H479" s="29"/>
      <c r="I479" s="30"/>
      <c r="J479" s="27"/>
      <c r="K479" s="27"/>
      <c r="L479" s="27"/>
      <c r="M479" s="27"/>
      <c r="O479"/>
      <c r="P479"/>
      <c r="Q479"/>
      <c r="R479"/>
      <c r="S479"/>
      <c r="T479"/>
      <c r="U479"/>
      <c r="V479"/>
      <c r="W479"/>
    </row>
    <row r="480" spans="1:23" s="2" customFormat="1" ht="12.75">
      <c r="A480" s="27"/>
      <c r="B480" s="27"/>
      <c r="C480" s="27"/>
      <c r="D480" s="28"/>
      <c r="E480" s="29"/>
      <c r="F480" s="29"/>
      <c r="G480" s="29"/>
      <c r="H480" s="29"/>
      <c r="I480" s="30"/>
      <c r="J480" s="27"/>
      <c r="K480" s="27"/>
      <c r="L480" s="27"/>
      <c r="M480" s="27"/>
      <c r="O480"/>
      <c r="P480"/>
      <c r="Q480"/>
      <c r="R480"/>
      <c r="S480"/>
      <c r="T480"/>
      <c r="U480"/>
      <c r="V480"/>
      <c r="W480"/>
    </row>
    <row r="481" spans="1:23" s="2" customFormat="1" ht="12.75">
      <c r="A481" s="27"/>
      <c r="B481" s="27"/>
      <c r="C481" s="27"/>
      <c r="D481" s="28"/>
      <c r="E481" s="29"/>
      <c r="F481" s="29"/>
      <c r="G481" s="29"/>
      <c r="H481" s="29"/>
      <c r="I481" s="30"/>
      <c r="J481" s="27"/>
      <c r="K481" s="27"/>
      <c r="L481" s="27"/>
      <c r="M481" s="27"/>
      <c r="O481"/>
      <c r="P481"/>
      <c r="Q481"/>
      <c r="R481"/>
      <c r="S481"/>
      <c r="T481"/>
      <c r="U481"/>
      <c r="V481"/>
      <c r="W481"/>
    </row>
    <row r="482" spans="1:23" s="2" customFormat="1" ht="12.75">
      <c r="A482" s="27"/>
      <c r="B482" s="27"/>
      <c r="C482" s="27"/>
      <c r="D482" s="28"/>
      <c r="E482" s="29"/>
      <c r="F482" s="29"/>
      <c r="G482" s="29"/>
      <c r="H482" s="29"/>
      <c r="I482" s="30"/>
      <c r="J482" s="27"/>
      <c r="K482" s="27"/>
      <c r="L482" s="27"/>
      <c r="M482" s="27"/>
      <c r="O482"/>
      <c r="P482"/>
      <c r="Q482"/>
      <c r="R482"/>
      <c r="S482"/>
      <c r="T482"/>
      <c r="U482"/>
      <c r="V482"/>
      <c r="W482"/>
    </row>
    <row r="483" spans="1:23" s="2" customFormat="1" ht="12.75">
      <c r="A483" s="27"/>
      <c r="B483" s="27"/>
      <c r="C483" s="27"/>
      <c r="D483" s="28"/>
      <c r="E483" s="29"/>
      <c r="F483" s="29"/>
      <c r="G483" s="29"/>
      <c r="H483" s="29"/>
      <c r="I483" s="30"/>
      <c r="J483" s="27"/>
      <c r="K483" s="27"/>
      <c r="L483" s="27"/>
      <c r="M483" s="27"/>
      <c r="O483"/>
      <c r="P483"/>
      <c r="Q483"/>
      <c r="R483"/>
      <c r="S483"/>
      <c r="T483"/>
      <c r="U483"/>
      <c r="V483"/>
      <c r="W483"/>
    </row>
    <row r="484" spans="1:23" s="2" customFormat="1" ht="12.75">
      <c r="A484" s="27"/>
      <c r="B484" s="27"/>
      <c r="C484" s="27"/>
      <c r="D484" s="28"/>
      <c r="E484" s="29"/>
      <c r="F484" s="29"/>
      <c r="G484" s="29"/>
      <c r="H484" s="29"/>
      <c r="I484" s="30"/>
      <c r="J484" s="27"/>
      <c r="K484" s="27"/>
      <c r="L484" s="27"/>
      <c r="M484" s="27"/>
      <c r="O484"/>
      <c r="P484"/>
      <c r="Q484"/>
      <c r="R484"/>
      <c r="S484"/>
      <c r="T484"/>
      <c r="U484"/>
      <c r="V484"/>
      <c r="W484"/>
    </row>
    <row r="485" spans="1:23" s="2" customFormat="1" ht="12.75">
      <c r="A485" s="27"/>
      <c r="B485" s="27"/>
      <c r="C485" s="27"/>
      <c r="D485" s="28"/>
      <c r="E485" s="29"/>
      <c r="F485" s="29"/>
      <c r="G485" s="29"/>
      <c r="H485" s="29"/>
      <c r="I485" s="30"/>
      <c r="J485" s="27"/>
      <c r="K485" s="27"/>
      <c r="L485" s="27"/>
      <c r="M485" s="27"/>
      <c r="O485"/>
      <c r="P485"/>
      <c r="Q485"/>
      <c r="R485"/>
      <c r="S485"/>
      <c r="T485"/>
      <c r="U485"/>
      <c r="V485"/>
      <c r="W485"/>
    </row>
    <row r="486" spans="1:23" s="2" customFormat="1" ht="12.75">
      <c r="A486" s="27"/>
      <c r="B486" s="27"/>
      <c r="C486" s="27"/>
      <c r="D486" s="28"/>
      <c r="E486" s="29"/>
      <c r="F486" s="29"/>
      <c r="G486" s="29"/>
      <c r="H486" s="29"/>
      <c r="I486" s="30"/>
      <c r="J486" s="27"/>
      <c r="K486" s="27"/>
      <c r="L486" s="27"/>
      <c r="M486" s="27"/>
      <c r="O486"/>
      <c r="P486"/>
      <c r="Q486"/>
      <c r="R486"/>
      <c r="S486"/>
      <c r="T486"/>
      <c r="U486"/>
      <c r="V486"/>
      <c r="W486"/>
    </row>
    <row r="487" spans="1:23" s="2" customFormat="1" ht="12.75">
      <c r="A487" s="27"/>
      <c r="B487" s="27"/>
      <c r="C487" s="27"/>
      <c r="D487" s="28"/>
      <c r="E487" s="29"/>
      <c r="F487" s="29"/>
      <c r="G487" s="29"/>
      <c r="H487" s="29"/>
      <c r="I487" s="30"/>
      <c r="J487" s="27"/>
      <c r="K487" s="27"/>
      <c r="L487" s="27"/>
      <c r="M487" s="27"/>
      <c r="O487"/>
      <c r="P487"/>
      <c r="Q487"/>
      <c r="R487"/>
      <c r="S487"/>
      <c r="T487"/>
      <c r="U487"/>
      <c r="V487"/>
      <c r="W487"/>
    </row>
    <row r="488" spans="1:23" s="2" customFormat="1" ht="12.75">
      <c r="A488" s="27"/>
      <c r="B488" s="27"/>
      <c r="C488" s="27"/>
      <c r="D488" s="28"/>
      <c r="E488" s="29"/>
      <c r="F488" s="29"/>
      <c r="G488" s="29"/>
      <c r="H488" s="29"/>
      <c r="I488" s="30"/>
      <c r="J488" s="27"/>
      <c r="K488" s="27"/>
      <c r="L488" s="27"/>
      <c r="M488" s="27"/>
      <c r="O488"/>
      <c r="P488"/>
      <c r="Q488"/>
      <c r="R488"/>
      <c r="S488"/>
      <c r="T488"/>
      <c r="U488"/>
      <c r="V488"/>
      <c r="W488"/>
    </row>
    <row r="489" spans="1:23" s="2" customFormat="1" ht="12.75">
      <c r="A489" s="27"/>
      <c r="B489" s="27"/>
      <c r="C489" s="27"/>
      <c r="D489" s="28"/>
      <c r="E489" s="29"/>
      <c r="F489" s="29"/>
      <c r="G489" s="29"/>
      <c r="H489" s="29"/>
      <c r="I489" s="30"/>
      <c r="J489" s="27"/>
      <c r="K489" s="27"/>
      <c r="L489" s="27"/>
      <c r="M489" s="27"/>
      <c r="O489"/>
      <c r="P489"/>
      <c r="Q489"/>
      <c r="R489"/>
      <c r="S489"/>
      <c r="T489"/>
      <c r="U489"/>
      <c r="V489"/>
      <c r="W489"/>
    </row>
    <row r="490" spans="1:23" s="2" customFormat="1" ht="12.75">
      <c r="A490" s="27"/>
      <c r="B490" s="27"/>
      <c r="C490" s="27"/>
      <c r="D490" s="28"/>
      <c r="E490" s="29"/>
      <c r="F490" s="29"/>
      <c r="G490" s="29"/>
      <c r="H490" s="29"/>
      <c r="I490" s="30"/>
      <c r="J490" s="27"/>
      <c r="K490" s="27"/>
      <c r="L490" s="27"/>
      <c r="M490" s="27"/>
      <c r="O490"/>
      <c r="P490"/>
      <c r="Q490"/>
      <c r="R490"/>
      <c r="S490"/>
      <c r="T490"/>
      <c r="U490"/>
      <c r="V490"/>
      <c r="W490"/>
    </row>
    <row r="491" spans="1:23" s="2" customFormat="1" ht="12.75">
      <c r="A491" s="27"/>
      <c r="B491" s="27"/>
      <c r="C491" s="27"/>
      <c r="D491" s="28"/>
      <c r="E491" s="29"/>
      <c r="F491" s="29"/>
      <c r="G491" s="29"/>
      <c r="H491" s="29"/>
      <c r="I491" s="30"/>
      <c r="J491" s="27"/>
      <c r="K491" s="27"/>
      <c r="L491" s="27"/>
      <c r="M491" s="27"/>
      <c r="O491"/>
      <c r="P491"/>
      <c r="Q491"/>
      <c r="R491"/>
      <c r="S491"/>
      <c r="T491"/>
      <c r="U491"/>
      <c r="V491"/>
      <c r="W491"/>
    </row>
    <row r="492" spans="1:23" s="2" customFormat="1" ht="12.75">
      <c r="A492" s="27"/>
      <c r="B492" s="27"/>
      <c r="C492" s="27"/>
      <c r="D492" s="28"/>
      <c r="E492" s="29"/>
      <c r="F492" s="29"/>
      <c r="G492" s="29"/>
      <c r="H492" s="29"/>
      <c r="I492" s="30"/>
      <c r="J492" s="27"/>
      <c r="K492" s="27"/>
      <c r="L492" s="27"/>
      <c r="M492" s="27"/>
      <c r="O492"/>
      <c r="P492"/>
      <c r="Q492"/>
      <c r="R492"/>
      <c r="S492"/>
      <c r="T492"/>
      <c r="U492"/>
      <c r="V492"/>
      <c r="W492"/>
    </row>
    <row r="493" spans="1:23" s="2" customFormat="1" ht="12.75">
      <c r="A493" s="27"/>
      <c r="B493" s="27"/>
      <c r="C493" s="27"/>
      <c r="D493" s="28"/>
      <c r="E493" s="29"/>
      <c r="F493" s="29"/>
      <c r="G493" s="29"/>
      <c r="H493" s="29"/>
      <c r="I493" s="30"/>
      <c r="J493" s="27"/>
      <c r="K493" s="27"/>
      <c r="L493" s="27"/>
      <c r="M493" s="27"/>
      <c r="O493"/>
      <c r="P493"/>
      <c r="Q493"/>
      <c r="R493"/>
      <c r="S493"/>
      <c r="T493"/>
      <c r="U493"/>
      <c r="V493"/>
      <c r="W493"/>
    </row>
    <row r="494" spans="1:23" s="2" customFormat="1" ht="12.75">
      <c r="A494" s="27"/>
      <c r="B494" s="27"/>
      <c r="C494" s="27"/>
      <c r="D494" s="28"/>
      <c r="E494" s="29"/>
      <c r="F494" s="29"/>
      <c r="G494" s="29"/>
      <c r="H494" s="29"/>
      <c r="I494" s="30"/>
      <c r="J494" s="27"/>
      <c r="K494" s="27"/>
      <c r="L494" s="27"/>
      <c r="M494" s="27"/>
      <c r="O494"/>
      <c r="P494"/>
      <c r="Q494"/>
      <c r="R494"/>
      <c r="S494"/>
      <c r="T494"/>
      <c r="U494"/>
      <c r="V494"/>
      <c r="W494"/>
    </row>
    <row r="495" spans="1:23" s="2" customFormat="1" ht="12.75">
      <c r="A495" s="27"/>
      <c r="B495" s="27"/>
      <c r="C495" s="27"/>
      <c r="D495" s="28"/>
      <c r="E495" s="29"/>
      <c r="F495" s="29"/>
      <c r="G495" s="29"/>
      <c r="H495" s="29"/>
      <c r="I495" s="30"/>
      <c r="J495" s="27"/>
      <c r="K495" s="27"/>
      <c r="L495" s="27"/>
      <c r="M495" s="27"/>
      <c r="O495"/>
      <c r="P495"/>
      <c r="Q495"/>
      <c r="R495"/>
      <c r="S495"/>
      <c r="T495"/>
      <c r="U495"/>
      <c r="V495"/>
      <c r="W495"/>
    </row>
    <row r="496" spans="1:23" s="2" customFormat="1" ht="12.75">
      <c r="A496" s="27"/>
      <c r="B496" s="27"/>
      <c r="C496" s="27"/>
      <c r="D496" s="28"/>
      <c r="E496" s="29"/>
      <c r="F496" s="29"/>
      <c r="G496" s="29"/>
      <c r="H496" s="29"/>
      <c r="I496" s="30"/>
      <c r="J496" s="27"/>
      <c r="K496" s="27"/>
      <c r="L496" s="27"/>
      <c r="M496" s="27"/>
      <c r="O496"/>
      <c r="P496"/>
      <c r="Q496"/>
      <c r="R496"/>
      <c r="S496"/>
      <c r="T496"/>
      <c r="U496"/>
      <c r="V496"/>
      <c r="W496"/>
    </row>
    <row r="497" spans="1:23" s="2" customFormat="1" ht="12.75">
      <c r="A497" s="27"/>
      <c r="B497" s="27"/>
      <c r="C497" s="27"/>
      <c r="D497" s="28"/>
      <c r="E497" s="29"/>
      <c r="F497" s="29"/>
      <c r="G497" s="29"/>
      <c r="H497" s="29"/>
      <c r="I497" s="30"/>
      <c r="J497" s="27"/>
      <c r="K497" s="27"/>
      <c r="L497" s="27"/>
      <c r="M497" s="27"/>
      <c r="O497"/>
      <c r="P497"/>
      <c r="Q497"/>
      <c r="R497"/>
      <c r="S497"/>
      <c r="T497"/>
      <c r="U497"/>
      <c r="V497"/>
      <c r="W497"/>
    </row>
    <row r="498" spans="1:23" s="2" customFormat="1" ht="12.75">
      <c r="A498" s="27"/>
      <c r="B498" s="27"/>
      <c r="C498" s="27"/>
      <c r="D498" s="28"/>
      <c r="E498" s="29"/>
      <c r="F498" s="29"/>
      <c r="G498" s="29"/>
      <c r="H498" s="29"/>
      <c r="I498" s="30"/>
      <c r="J498" s="27"/>
      <c r="K498" s="27"/>
      <c r="L498" s="27"/>
      <c r="M498" s="27"/>
      <c r="O498"/>
      <c r="P498"/>
      <c r="Q498"/>
      <c r="R498"/>
      <c r="S498"/>
      <c r="T498"/>
      <c r="U498"/>
      <c r="V498"/>
      <c r="W498"/>
    </row>
    <row r="499" spans="1:23" s="2" customFormat="1" ht="12.75">
      <c r="A499" s="27"/>
      <c r="B499" s="27"/>
      <c r="C499" s="27"/>
      <c r="D499" s="28"/>
      <c r="E499" s="29"/>
      <c r="F499" s="29"/>
      <c r="G499" s="29"/>
      <c r="H499" s="29"/>
      <c r="I499" s="30"/>
      <c r="J499" s="27"/>
      <c r="K499" s="27"/>
      <c r="L499" s="27"/>
      <c r="M499" s="27"/>
      <c r="O499"/>
      <c r="P499"/>
      <c r="Q499"/>
      <c r="R499"/>
      <c r="S499"/>
      <c r="T499"/>
      <c r="U499"/>
      <c r="V499"/>
      <c r="W499"/>
    </row>
    <row r="500" spans="1:23" s="2" customFormat="1" ht="12.75">
      <c r="A500" s="27"/>
      <c r="B500" s="27"/>
      <c r="C500" s="27"/>
      <c r="D500" s="28"/>
      <c r="E500" s="29"/>
      <c r="F500" s="29"/>
      <c r="G500" s="29"/>
      <c r="H500" s="29"/>
      <c r="I500" s="30"/>
      <c r="J500" s="27"/>
      <c r="K500" s="27"/>
      <c r="L500" s="27"/>
      <c r="M500" s="27"/>
      <c r="O500"/>
      <c r="P500"/>
      <c r="Q500"/>
      <c r="R500"/>
      <c r="S500"/>
      <c r="T500"/>
      <c r="U500"/>
      <c r="V500"/>
      <c r="W500"/>
    </row>
    <row r="501" spans="1:23" s="2" customFormat="1" ht="12.75">
      <c r="A501" s="27"/>
      <c r="B501" s="27"/>
      <c r="C501" s="27"/>
      <c r="D501" s="28"/>
      <c r="E501" s="29"/>
      <c r="F501" s="29"/>
      <c r="G501" s="29"/>
      <c r="H501" s="29"/>
      <c r="I501" s="30"/>
      <c r="J501" s="27"/>
      <c r="K501" s="27"/>
      <c r="L501" s="27"/>
      <c r="M501" s="27"/>
      <c r="O501"/>
      <c r="P501"/>
      <c r="Q501"/>
      <c r="R501"/>
      <c r="S501"/>
      <c r="T501"/>
      <c r="U501"/>
      <c r="V501"/>
      <c r="W501"/>
    </row>
    <row r="502" spans="1:23" s="2" customFormat="1" ht="12.75">
      <c r="A502" s="27"/>
      <c r="B502" s="27"/>
      <c r="C502" s="27"/>
      <c r="D502" s="28"/>
      <c r="E502" s="29"/>
      <c r="F502" s="29"/>
      <c r="G502" s="29"/>
      <c r="H502" s="29"/>
      <c r="I502" s="30"/>
      <c r="J502" s="27"/>
      <c r="K502" s="27"/>
      <c r="L502" s="27"/>
      <c r="M502" s="27"/>
      <c r="O502"/>
      <c r="P502"/>
      <c r="Q502"/>
      <c r="R502"/>
      <c r="S502"/>
      <c r="T502"/>
      <c r="U502"/>
      <c r="V502"/>
      <c r="W502"/>
    </row>
    <row r="503" spans="1:23" s="2" customFormat="1" ht="12.75">
      <c r="A503" s="27"/>
      <c r="B503" s="27"/>
      <c r="C503" s="27"/>
      <c r="D503" s="28"/>
      <c r="E503" s="29"/>
      <c r="F503" s="29"/>
      <c r="G503" s="29"/>
      <c r="H503" s="29"/>
      <c r="I503" s="30"/>
      <c r="J503" s="27"/>
      <c r="K503" s="27"/>
      <c r="L503" s="27"/>
      <c r="M503" s="27"/>
      <c r="O503"/>
      <c r="P503"/>
      <c r="Q503"/>
      <c r="R503"/>
      <c r="S503"/>
      <c r="T503"/>
      <c r="U503"/>
      <c r="V503"/>
      <c r="W503"/>
    </row>
    <row r="504" spans="1:23" s="2" customFormat="1" ht="12.75">
      <c r="A504" s="27"/>
      <c r="B504" s="27"/>
      <c r="C504" s="27"/>
      <c r="D504" s="28"/>
      <c r="E504" s="29"/>
      <c r="F504" s="29"/>
      <c r="G504" s="29"/>
      <c r="H504" s="29"/>
      <c r="I504" s="30"/>
      <c r="J504" s="27"/>
      <c r="K504" s="27"/>
      <c r="L504" s="27"/>
      <c r="M504" s="27"/>
      <c r="O504"/>
      <c r="P504"/>
      <c r="Q504"/>
      <c r="R504"/>
      <c r="S504"/>
      <c r="T504"/>
      <c r="U504"/>
      <c r="V504"/>
      <c r="W504"/>
    </row>
    <row r="505" spans="1:23" s="2" customFormat="1" ht="12.75">
      <c r="A505" s="27"/>
      <c r="B505" s="27"/>
      <c r="C505" s="27"/>
      <c r="D505" s="28"/>
      <c r="E505" s="29"/>
      <c r="F505" s="29"/>
      <c r="G505" s="29"/>
      <c r="H505" s="29"/>
      <c r="I505" s="30"/>
      <c r="J505" s="27"/>
      <c r="K505" s="27"/>
      <c r="L505" s="27"/>
      <c r="M505" s="27"/>
      <c r="O505"/>
      <c r="P505"/>
      <c r="Q505"/>
      <c r="R505"/>
      <c r="S505"/>
      <c r="T505"/>
      <c r="U505"/>
      <c r="V505"/>
      <c r="W505"/>
    </row>
    <row r="506" spans="1:23" s="2" customFormat="1" ht="12.75">
      <c r="A506" s="27"/>
      <c r="B506" s="27"/>
      <c r="C506" s="27"/>
      <c r="D506" s="28"/>
      <c r="E506" s="29"/>
      <c r="F506" s="29"/>
      <c r="G506" s="29"/>
      <c r="H506" s="29"/>
      <c r="I506" s="30"/>
      <c r="J506" s="27"/>
      <c r="K506" s="27"/>
      <c r="L506" s="27"/>
      <c r="M506" s="27"/>
      <c r="O506"/>
      <c r="P506"/>
      <c r="Q506"/>
      <c r="R506"/>
      <c r="S506"/>
      <c r="T506"/>
      <c r="U506"/>
      <c r="V506"/>
      <c r="W506"/>
    </row>
    <row r="507" spans="1:23" s="2" customFormat="1" ht="12.75">
      <c r="A507" s="27"/>
      <c r="B507" s="27"/>
      <c r="C507" s="27"/>
      <c r="D507" s="28"/>
      <c r="E507" s="29"/>
      <c r="F507" s="29"/>
      <c r="G507" s="29"/>
      <c r="H507" s="29"/>
      <c r="I507" s="30"/>
      <c r="J507" s="27"/>
      <c r="K507" s="27"/>
      <c r="L507" s="27"/>
      <c r="M507" s="27"/>
      <c r="O507"/>
      <c r="P507"/>
      <c r="Q507"/>
      <c r="R507"/>
      <c r="S507"/>
      <c r="T507"/>
      <c r="U507"/>
      <c r="V507"/>
      <c r="W507"/>
    </row>
    <row r="508" spans="1:23" s="2" customFormat="1" ht="12.75">
      <c r="A508" s="27"/>
      <c r="B508" s="27"/>
      <c r="C508" s="27"/>
      <c r="D508" s="28"/>
      <c r="E508" s="29"/>
      <c r="F508" s="29"/>
      <c r="G508" s="29"/>
      <c r="H508" s="29"/>
      <c r="I508" s="30"/>
      <c r="J508" s="27"/>
      <c r="K508" s="27"/>
      <c r="L508" s="27"/>
      <c r="M508" s="27"/>
      <c r="O508"/>
      <c r="P508"/>
      <c r="Q508"/>
      <c r="R508"/>
      <c r="S508"/>
      <c r="T508"/>
      <c r="U508"/>
      <c r="V508"/>
      <c r="W508"/>
    </row>
    <row r="509" spans="1:23" s="2" customFormat="1" ht="12.75">
      <c r="A509" s="27"/>
      <c r="B509" s="27"/>
      <c r="C509" s="27"/>
      <c r="D509" s="28"/>
      <c r="E509" s="29"/>
      <c r="F509" s="29"/>
      <c r="G509" s="29"/>
      <c r="H509" s="29"/>
      <c r="I509" s="30"/>
      <c r="J509" s="27"/>
      <c r="K509" s="27"/>
      <c r="L509" s="27"/>
      <c r="M509" s="27"/>
      <c r="O509"/>
      <c r="P509"/>
      <c r="Q509"/>
      <c r="R509"/>
      <c r="S509"/>
      <c r="T509"/>
      <c r="U509"/>
      <c r="V509"/>
      <c r="W509"/>
    </row>
    <row r="510" spans="1:23" s="2" customFormat="1" ht="12.75">
      <c r="A510" s="27"/>
      <c r="B510" s="27"/>
      <c r="C510" s="27"/>
      <c r="D510" s="28"/>
      <c r="E510" s="29"/>
      <c r="F510" s="29"/>
      <c r="G510" s="29"/>
      <c r="H510" s="29"/>
      <c r="I510" s="30"/>
      <c r="J510" s="27"/>
      <c r="K510" s="27"/>
      <c r="L510" s="27"/>
      <c r="M510" s="27"/>
      <c r="O510"/>
      <c r="P510"/>
      <c r="Q510"/>
      <c r="R510"/>
      <c r="S510"/>
      <c r="T510"/>
      <c r="U510"/>
      <c r="V510"/>
      <c r="W510"/>
    </row>
    <row r="511" spans="1:23" s="2" customFormat="1" ht="12.75">
      <c r="A511" s="27"/>
      <c r="B511" s="27"/>
      <c r="C511" s="27"/>
      <c r="D511" s="28"/>
      <c r="E511" s="29"/>
      <c r="F511" s="29"/>
      <c r="G511" s="29"/>
      <c r="H511" s="29"/>
      <c r="I511" s="30"/>
      <c r="J511" s="27"/>
      <c r="K511" s="27"/>
      <c r="L511" s="27"/>
      <c r="M511" s="27"/>
      <c r="O511"/>
      <c r="P511"/>
      <c r="Q511"/>
      <c r="R511"/>
      <c r="S511"/>
      <c r="T511"/>
      <c r="U511"/>
      <c r="V511"/>
      <c r="W511"/>
    </row>
    <row r="512" spans="1:23" s="2" customFormat="1" ht="12.75">
      <c r="A512" s="27"/>
      <c r="B512" s="27"/>
      <c r="C512" s="27"/>
      <c r="D512" s="28"/>
      <c r="E512" s="29"/>
      <c r="F512" s="29"/>
      <c r="G512" s="29"/>
      <c r="H512" s="29"/>
      <c r="I512" s="30"/>
      <c r="J512" s="27"/>
      <c r="K512" s="27"/>
      <c r="L512" s="27"/>
      <c r="M512" s="27"/>
      <c r="O512"/>
      <c r="P512"/>
      <c r="Q512"/>
      <c r="R512"/>
      <c r="S512"/>
      <c r="T512"/>
      <c r="U512"/>
      <c r="V512"/>
      <c r="W512"/>
    </row>
    <row r="513" spans="1:23" s="2" customFormat="1" ht="12.75">
      <c r="A513" s="27"/>
      <c r="B513" s="27"/>
      <c r="C513" s="27"/>
      <c r="D513" s="28"/>
      <c r="E513" s="29"/>
      <c r="F513" s="29"/>
      <c r="G513" s="29"/>
      <c r="H513" s="29"/>
      <c r="I513" s="30"/>
      <c r="J513" s="27"/>
      <c r="K513" s="27"/>
      <c r="L513" s="27"/>
      <c r="M513" s="27"/>
      <c r="O513"/>
      <c r="P513"/>
      <c r="Q513"/>
      <c r="R513"/>
      <c r="S513"/>
      <c r="T513"/>
      <c r="U513"/>
      <c r="V513"/>
      <c r="W513"/>
    </row>
    <row r="514" spans="1:23" s="2" customFormat="1" ht="12.75">
      <c r="A514" s="27"/>
      <c r="B514" s="27"/>
      <c r="C514" s="27"/>
      <c r="D514" s="28"/>
      <c r="E514" s="29"/>
      <c r="F514" s="29"/>
      <c r="G514" s="29"/>
      <c r="H514" s="29"/>
      <c r="I514" s="30"/>
      <c r="J514" s="27"/>
      <c r="K514" s="27"/>
      <c r="L514" s="27"/>
      <c r="M514" s="27"/>
      <c r="O514"/>
      <c r="P514"/>
      <c r="Q514"/>
      <c r="R514"/>
      <c r="S514"/>
      <c r="T514"/>
      <c r="U514"/>
      <c r="V514"/>
      <c r="W514"/>
    </row>
    <row r="515" spans="1:23" s="2" customFormat="1" ht="12.75">
      <c r="A515" s="27"/>
      <c r="B515" s="27"/>
      <c r="C515" s="27"/>
      <c r="D515" s="28"/>
      <c r="E515" s="29"/>
      <c r="F515" s="29"/>
      <c r="G515" s="29"/>
      <c r="H515" s="29"/>
      <c r="I515" s="30"/>
      <c r="J515" s="27"/>
      <c r="K515" s="27"/>
      <c r="L515" s="27"/>
      <c r="M515" s="27"/>
      <c r="O515"/>
      <c r="P515"/>
      <c r="Q515"/>
      <c r="R515"/>
      <c r="S515"/>
      <c r="T515"/>
      <c r="U515"/>
      <c r="V515"/>
      <c r="W515"/>
    </row>
    <row r="516" spans="1:23" s="2" customFormat="1" ht="12.75">
      <c r="A516" s="27"/>
      <c r="B516" s="27"/>
      <c r="C516" s="27"/>
      <c r="D516" s="28"/>
      <c r="E516" s="29"/>
      <c r="F516" s="29"/>
      <c r="G516" s="29"/>
      <c r="H516" s="29"/>
      <c r="I516" s="30"/>
      <c r="J516" s="27"/>
      <c r="K516" s="27"/>
      <c r="L516" s="27"/>
      <c r="M516" s="27"/>
      <c r="O516"/>
      <c r="P516"/>
      <c r="Q516"/>
      <c r="R516"/>
      <c r="S516"/>
      <c r="T516"/>
      <c r="U516"/>
      <c r="V516"/>
      <c r="W516"/>
    </row>
    <row r="517" spans="1:23" s="2" customFormat="1" ht="12.75">
      <c r="A517" s="27"/>
      <c r="B517" s="27"/>
      <c r="C517" s="27"/>
      <c r="D517" s="28"/>
      <c r="E517" s="29"/>
      <c r="F517" s="29"/>
      <c r="G517" s="29"/>
      <c r="H517" s="29"/>
      <c r="I517" s="30"/>
      <c r="J517" s="27"/>
      <c r="K517" s="27"/>
      <c r="L517" s="27"/>
      <c r="M517" s="27"/>
      <c r="O517"/>
      <c r="P517"/>
      <c r="Q517"/>
      <c r="R517"/>
      <c r="S517"/>
      <c r="T517"/>
      <c r="U517"/>
      <c r="V517"/>
      <c r="W517"/>
    </row>
    <row r="518" spans="1:23" s="2" customFormat="1" ht="12.75">
      <c r="A518" s="27"/>
      <c r="B518" s="27"/>
      <c r="C518" s="27"/>
      <c r="D518" s="28"/>
      <c r="E518" s="29"/>
      <c r="F518" s="29"/>
      <c r="G518" s="29"/>
      <c r="H518" s="29"/>
      <c r="I518" s="30"/>
      <c r="J518" s="27"/>
      <c r="K518" s="27"/>
      <c r="L518" s="27"/>
      <c r="M518" s="27"/>
      <c r="O518"/>
      <c r="P518"/>
      <c r="Q518"/>
      <c r="R518"/>
      <c r="S518"/>
      <c r="T518"/>
      <c r="U518"/>
      <c r="V518"/>
      <c r="W518"/>
    </row>
    <row r="519" spans="1:23" s="2" customFormat="1" ht="12.75">
      <c r="A519" s="27"/>
      <c r="B519" s="27"/>
      <c r="C519" s="27"/>
      <c r="D519" s="28"/>
      <c r="E519" s="29"/>
      <c r="F519" s="29"/>
      <c r="G519" s="29"/>
      <c r="H519" s="29"/>
      <c r="I519" s="30"/>
      <c r="J519" s="27"/>
      <c r="K519" s="27"/>
      <c r="L519" s="27"/>
      <c r="M519" s="27"/>
      <c r="O519"/>
      <c r="P519"/>
      <c r="Q519"/>
      <c r="R519"/>
      <c r="S519"/>
      <c r="T519"/>
      <c r="U519"/>
      <c r="V519"/>
      <c r="W519"/>
    </row>
    <row r="520" spans="1:23" s="2" customFormat="1" ht="12.75">
      <c r="A520" s="27"/>
      <c r="B520" s="27"/>
      <c r="C520" s="27"/>
      <c r="D520" s="28"/>
      <c r="E520" s="29"/>
      <c r="F520" s="29"/>
      <c r="G520" s="29"/>
      <c r="H520" s="29"/>
      <c r="I520" s="30"/>
      <c r="J520" s="27"/>
      <c r="K520" s="27"/>
      <c r="L520" s="27"/>
      <c r="M520" s="27"/>
      <c r="O520"/>
      <c r="P520"/>
      <c r="Q520"/>
      <c r="R520"/>
      <c r="S520"/>
      <c r="T520"/>
      <c r="U520"/>
      <c r="V520"/>
      <c r="W520"/>
    </row>
    <row r="521" spans="1:23" s="2" customFormat="1" ht="12.75">
      <c r="A521" s="27"/>
      <c r="B521" s="27"/>
      <c r="C521" s="27"/>
      <c r="D521" s="28"/>
      <c r="E521" s="29"/>
      <c r="F521" s="29"/>
      <c r="G521" s="29"/>
      <c r="H521" s="29"/>
      <c r="I521" s="30"/>
      <c r="J521" s="27"/>
      <c r="K521" s="27"/>
      <c r="L521" s="27"/>
      <c r="M521" s="27"/>
      <c r="O521"/>
      <c r="P521"/>
      <c r="Q521"/>
      <c r="R521"/>
      <c r="S521"/>
      <c r="T521"/>
      <c r="U521"/>
      <c r="V521"/>
      <c r="W521"/>
    </row>
    <row r="522" spans="1:23" s="2" customFormat="1" ht="12.75">
      <c r="A522" s="27"/>
      <c r="B522" s="27"/>
      <c r="C522" s="27"/>
      <c r="D522" s="28"/>
      <c r="E522" s="29"/>
      <c r="F522" s="29"/>
      <c r="G522" s="29"/>
      <c r="H522" s="29"/>
      <c r="I522" s="30"/>
      <c r="J522" s="27"/>
      <c r="K522" s="27"/>
      <c r="L522" s="27"/>
      <c r="M522" s="27"/>
      <c r="O522"/>
      <c r="P522"/>
      <c r="Q522"/>
      <c r="R522"/>
      <c r="S522"/>
      <c r="T522"/>
      <c r="U522"/>
      <c r="V522"/>
      <c r="W522"/>
    </row>
    <row r="523" spans="1:23" s="2" customFormat="1" ht="12.75">
      <c r="A523" s="27"/>
      <c r="B523" s="27"/>
      <c r="C523" s="27"/>
      <c r="D523" s="28"/>
      <c r="E523" s="29"/>
      <c r="F523" s="29"/>
      <c r="G523" s="29"/>
      <c r="H523" s="29"/>
      <c r="I523" s="30"/>
      <c r="J523" s="27"/>
      <c r="K523" s="27"/>
      <c r="L523" s="27"/>
      <c r="M523" s="27"/>
      <c r="O523"/>
      <c r="P523"/>
      <c r="Q523"/>
      <c r="R523"/>
      <c r="S523"/>
      <c r="T523"/>
      <c r="U523"/>
      <c r="V523"/>
      <c r="W523"/>
    </row>
    <row r="524" spans="1:23" s="2" customFormat="1" ht="12.75">
      <c r="A524" s="27"/>
      <c r="B524" s="27"/>
      <c r="C524" s="27"/>
      <c r="D524" s="28"/>
      <c r="E524" s="29"/>
      <c r="F524" s="29"/>
      <c r="G524" s="29"/>
      <c r="H524" s="29"/>
      <c r="I524" s="30"/>
      <c r="J524" s="27"/>
      <c r="K524" s="27"/>
      <c r="L524" s="27"/>
      <c r="M524" s="27"/>
      <c r="O524"/>
      <c r="P524"/>
      <c r="Q524"/>
      <c r="R524"/>
      <c r="S524"/>
      <c r="T524"/>
      <c r="U524"/>
      <c r="V524"/>
      <c r="W524"/>
    </row>
    <row r="525" spans="1:23" s="2" customFormat="1" ht="12.75">
      <c r="A525" s="27"/>
      <c r="B525" s="27"/>
      <c r="C525" s="27"/>
      <c r="D525" s="28"/>
      <c r="E525" s="29"/>
      <c r="F525" s="29"/>
      <c r="G525" s="29"/>
      <c r="H525" s="29"/>
      <c r="I525" s="30"/>
      <c r="J525" s="27"/>
      <c r="K525" s="27"/>
      <c r="L525" s="27"/>
      <c r="M525" s="27"/>
      <c r="O525"/>
      <c r="P525"/>
      <c r="Q525"/>
      <c r="R525"/>
      <c r="S525"/>
      <c r="T525"/>
      <c r="U525"/>
      <c r="V525"/>
      <c r="W525"/>
    </row>
    <row r="526" spans="1:23" s="2" customFormat="1" ht="12.75">
      <c r="A526" s="27"/>
      <c r="B526" s="27"/>
      <c r="C526" s="27"/>
      <c r="D526" s="28"/>
      <c r="E526" s="29"/>
      <c r="F526" s="29"/>
      <c r="G526" s="29"/>
      <c r="H526" s="29"/>
      <c r="I526" s="30"/>
      <c r="J526" s="27"/>
      <c r="K526" s="27"/>
      <c r="L526" s="27"/>
      <c r="M526" s="27"/>
      <c r="O526"/>
      <c r="P526"/>
      <c r="Q526"/>
      <c r="R526"/>
      <c r="S526"/>
      <c r="T526"/>
      <c r="U526"/>
      <c r="V526"/>
      <c r="W526"/>
    </row>
    <row r="527" spans="1:23" s="2" customFormat="1" ht="12.75">
      <c r="A527" s="27"/>
      <c r="B527" s="27"/>
      <c r="C527" s="27"/>
      <c r="D527" s="28"/>
      <c r="E527" s="29"/>
      <c r="F527" s="29"/>
      <c r="G527" s="29"/>
      <c r="H527" s="29"/>
      <c r="I527" s="30"/>
      <c r="J527" s="27"/>
      <c r="K527" s="27"/>
      <c r="L527" s="27"/>
      <c r="M527" s="27"/>
      <c r="O527"/>
      <c r="P527"/>
      <c r="Q527"/>
      <c r="R527"/>
      <c r="S527"/>
      <c r="T527"/>
      <c r="U527"/>
      <c r="V527"/>
      <c r="W527"/>
    </row>
    <row r="528" spans="1:23" s="2" customFormat="1" ht="12.75">
      <c r="A528" s="27"/>
      <c r="B528" s="27"/>
      <c r="C528" s="27"/>
      <c r="D528" s="28"/>
      <c r="E528" s="29"/>
      <c r="F528" s="29"/>
      <c r="G528" s="29"/>
      <c r="H528" s="29"/>
      <c r="I528" s="30"/>
      <c r="J528" s="27"/>
      <c r="K528" s="27"/>
      <c r="L528" s="27"/>
      <c r="M528" s="27"/>
      <c r="O528"/>
      <c r="P528"/>
      <c r="Q528"/>
      <c r="R528"/>
      <c r="S528"/>
      <c r="T528"/>
      <c r="U528"/>
      <c r="V528"/>
      <c r="W528"/>
    </row>
    <row r="529" spans="1:23" s="2" customFormat="1" ht="12.75">
      <c r="A529" s="27"/>
      <c r="B529" s="27"/>
      <c r="C529" s="27"/>
      <c r="D529" s="28"/>
      <c r="E529" s="29"/>
      <c r="F529" s="29"/>
      <c r="G529" s="29"/>
      <c r="H529" s="29"/>
      <c r="I529" s="30"/>
      <c r="J529" s="27"/>
      <c r="K529" s="27"/>
      <c r="L529" s="27"/>
      <c r="M529" s="27"/>
      <c r="O529"/>
      <c r="P529"/>
      <c r="Q529"/>
      <c r="R529"/>
      <c r="S529"/>
      <c r="T529"/>
      <c r="U529"/>
      <c r="V529"/>
      <c r="W529"/>
    </row>
    <row r="530" spans="1:23" s="2" customFormat="1" ht="12.75">
      <c r="A530" s="27"/>
      <c r="B530" s="27"/>
      <c r="C530" s="27"/>
      <c r="D530" s="28"/>
      <c r="E530" s="29"/>
      <c r="F530" s="29"/>
      <c r="G530" s="29"/>
      <c r="H530" s="29"/>
      <c r="I530" s="30"/>
      <c r="J530" s="27"/>
      <c r="K530" s="27"/>
      <c r="L530" s="27"/>
      <c r="M530" s="27"/>
      <c r="O530"/>
      <c r="P530"/>
      <c r="Q530"/>
      <c r="R530"/>
      <c r="S530"/>
      <c r="T530"/>
      <c r="U530"/>
      <c r="V530"/>
      <c r="W530"/>
    </row>
    <row r="531" spans="1:23" s="2" customFormat="1" ht="12.75">
      <c r="A531" s="27"/>
      <c r="B531" s="27"/>
      <c r="C531" s="27"/>
      <c r="D531" s="28"/>
      <c r="E531" s="29"/>
      <c r="F531" s="29"/>
      <c r="G531" s="29"/>
      <c r="H531" s="29"/>
      <c r="I531" s="30"/>
      <c r="J531" s="27"/>
      <c r="K531" s="27"/>
      <c r="L531" s="27"/>
      <c r="M531" s="27"/>
      <c r="O531"/>
      <c r="P531"/>
      <c r="Q531"/>
      <c r="R531"/>
      <c r="S531"/>
      <c r="T531"/>
      <c r="U531"/>
      <c r="V531"/>
      <c r="W531"/>
    </row>
    <row r="532" spans="1:23" s="2" customFormat="1" ht="12.75">
      <c r="A532" s="27"/>
      <c r="B532" s="27"/>
      <c r="C532" s="27"/>
      <c r="D532" s="28"/>
      <c r="E532" s="29"/>
      <c r="F532" s="29"/>
      <c r="G532" s="29"/>
      <c r="H532" s="29"/>
      <c r="I532" s="30"/>
      <c r="J532" s="27"/>
      <c r="K532" s="27"/>
      <c r="L532" s="27"/>
      <c r="M532" s="27"/>
      <c r="O532"/>
      <c r="P532"/>
      <c r="Q532"/>
      <c r="R532"/>
      <c r="S532"/>
      <c r="T532"/>
      <c r="U532"/>
      <c r="V532"/>
      <c r="W532"/>
    </row>
    <row r="533" spans="1:23" s="2" customFormat="1" ht="12.75">
      <c r="A533" s="27"/>
      <c r="B533" s="27"/>
      <c r="C533" s="27"/>
      <c r="D533" s="28"/>
      <c r="E533" s="29"/>
      <c r="F533" s="29"/>
      <c r="G533" s="29"/>
      <c r="H533" s="29"/>
      <c r="I533" s="30"/>
      <c r="J533" s="27"/>
      <c r="K533" s="27"/>
      <c r="L533" s="27"/>
      <c r="M533" s="27"/>
      <c r="O533"/>
      <c r="P533"/>
      <c r="Q533"/>
      <c r="R533"/>
      <c r="S533"/>
      <c r="T533"/>
      <c r="U533"/>
      <c r="V533"/>
      <c r="W533"/>
    </row>
    <row r="534" spans="1:23" s="2" customFormat="1" ht="12.75">
      <c r="A534" s="27"/>
      <c r="B534" s="27"/>
      <c r="C534" s="27"/>
      <c r="D534" s="28"/>
      <c r="E534" s="29"/>
      <c r="F534" s="29"/>
      <c r="G534" s="29"/>
      <c r="H534" s="29"/>
      <c r="I534" s="30"/>
      <c r="J534" s="27"/>
      <c r="K534" s="27"/>
      <c r="L534" s="27"/>
      <c r="M534" s="27"/>
      <c r="O534"/>
      <c r="P534"/>
      <c r="Q534"/>
      <c r="R534"/>
      <c r="S534"/>
      <c r="T534"/>
      <c r="U534"/>
      <c r="V534"/>
      <c r="W534"/>
    </row>
    <row r="535" spans="1:23" s="2" customFormat="1" ht="12.75">
      <c r="A535" s="27"/>
      <c r="B535" s="27"/>
      <c r="C535" s="27"/>
      <c r="D535" s="28"/>
      <c r="E535" s="29"/>
      <c r="F535" s="29"/>
      <c r="G535" s="29"/>
      <c r="H535" s="29"/>
      <c r="I535" s="30"/>
      <c r="J535" s="27"/>
      <c r="K535" s="27"/>
      <c r="L535" s="27"/>
      <c r="M535" s="27"/>
      <c r="O535"/>
      <c r="P535"/>
      <c r="Q535"/>
      <c r="R535"/>
      <c r="S535"/>
      <c r="T535"/>
      <c r="U535"/>
      <c r="V535"/>
      <c r="W535"/>
    </row>
    <row r="536" spans="1:23" s="2" customFormat="1" ht="12.75">
      <c r="A536" s="27"/>
      <c r="B536" s="27"/>
      <c r="C536" s="27"/>
      <c r="D536" s="28"/>
      <c r="E536" s="29"/>
      <c r="F536" s="29"/>
      <c r="G536" s="29"/>
      <c r="H536" s="29"/>
      <c r="I536" s="30"/>
      <c r="J536" s="27"/>
      <c r="K536" s="27"/>
      <c r="L536" s="27"/>
      <c r="M536" s="27"/>
      <c r="O536"/>
      <c r="P536"/>
      <c r="Q536"/>
      <c r="R536"/>
      <c r="S536"/>
      <c r="T536"/>
      <c r="U536"/>
      <c r="V536"/>
      <c r="W536"/>
    </row>
    <row r="537" spans="1:23" s="2" customFormat="1" ht="12.75">
      <c r="A537" s="27"/>
      <c r="B537" s="27"/>
      <c r="C537" s="27"/>
      <c r="D537" s="28"/>
      <c r="E537" s="29"/>
      <c r="F537" s="29"/>
      <c r="G537" s="29"/>
      <c r="H537" s="29"/>
      <c r="I537" s="30"/>
      <c r="J537" s="27"/>
      <c r="K537" s="27"/>
      <c r="L537" s="27"/>
      <c r="M537" s="27"/>
      <c r="O537"/>
      <c r="P537"/>
      <c r="Q537"/>
      <c r="R537"/>
      <c r="S537"/>
      <c r="T537"/>
      <c r="U537"/>
      <c r="V537"/>
      <c r="W537"/>
    </row>
    <row r="538" spans="1:23" s="2" customFormat="1" ht="12.75">
      <c r="A538" s="27"/>
      <c r="B538" s="27"/>
      <c r="C538" s="27"/>
      <c r="D538" s="28"/>
      <c r="E538" s="29"/>
      <c r="F538" s="29"/>
      <c r="G538" s="29"/>
      <c r="H538" s="29"/>
      <c r="I538" s="30"/>
      <c r="J538" s="27"/>
      <c r="K538" s="27"/>
      <c r="L538" s="27"/>
      <c r="M538" s="27"/>
      <c r="O538"/>
      <c r="P538"/>
      <c r="Q538"/>
      <c r="R538"/>
      <c r="S538"/>
      <c r="T538"/>
      <c r="U538"/>
      <c r="V538"/>
      <c r="W538"/>
    </row>
    <row r="539" spans="1:23" s="2" customFormat="1" ht="12.75">
      <c r="A539" s="27"/>
      <c r="B539" s="27"/>
      <c r="C539" s="27"/>
      <c r="D539" s="28"/>
      <c r="E539" s="29"/>
      <c r="F539" s="29"/>
      <c r="G539" s="29"/>
      <c r="H539" s="29"/>
      <c r="I539" s="30"/>
      <c r="J539" s="27"/>
      <c r="K539" s="27"/>
      <c r="L539" s="27"/>
      <c r="M539" s="27"/>
      <c r="O539"/>
      <c r="P539"/>
      <c r="Q539"/>
      <c r="R539"/>
      <c r="S539"/>
      <c r="T539"/>
      <c r="U539"/>
      <c r="V539"/>
      <c r="W539"/>
    </row>
    <row r="540" spans="1:23" s="2" customFormat="1" ht="12.75">
      <c r="A540" s="27"/>
      <c r="B540" s="27"/>
      <c r="C540" s="27"/>
      <c r="D540" s="28"/>
      <c r="E540" s="29"/>
      <c r="F540" s="29"/>
      <c r="G540" s="29"/>
      <c r="H540" s="29"/>
      <c r="I540" s="30"/>
      <c r="J540" s="27"/>
      <c r="K540" s="27"/>
      <c r="L540" s="27"/>
      <c r="M540" s="27"/>
      <c r="O540"/>
      <c r="P540"/>
      <c r="Q540"/>
      <c r="R540"/>
      <c r="S540"/>
      <c r="T540"/>
      <c r="U540"/>
      <c r="V540"/>
      <c r="W540"/>
    </row>
    <row r="541" spans="1:23" s="2" customFormat="1" ht="12.75">
      <c r="A541" s="27"/>
      <c r="B541" s="27"/>
      <c r="C541" s="27"/>
      <c r="D541" s="28"/>
      <c r="E541" s="29"/>
      <c r="F541" s="29"/>
      <c r="G541" s="29"/>
      <c r="H541" s="29"/>
      <c r="I541" s="30"/>
      <c r="J541" s="27"/>
      <c r="K541" s="27"/>
      <c r="L541" s="27"/>
      <c r="M541" s="27"/>
      <c r="O541"/>
      <c r="P541"/>
      <c r="Q541"/>
      <c r="R541"/>
      <c r="S541"/>
      <c r="T541"/>
      <c r="U541"/>
      <c r="V541"/>
      <c r="W541"/>
    </row>
    <row r="542" spans="1:23" s="2" customFormat="1" ht="12.75">
      <c r="A542" s="27"/>
      <c r="B542" s="27"/>
      <c r="C542" s="27"/>
      <c r="D542" s="28"/>
      <c r="E542" s="29"/>
      <c r="F542" s="29"/>
      <c r="G542" s="29"/>
      <c r="H542" s="29"/>
      <c r="I542" s="30"/>
      <c r="J542" s="27"/>
      <c r="K542" s="27"/>
      <c r="L542" s="27"/>
      <c r="M542" s="27"/>
      <c r="O542"/>
      <c r="P542"/>
      <c r="Q542"/>
      <c r="R542"/>
      <c r="S542"/>
      <c r="T542"/>
      <c r="U542"/>
      <c r="V542"/>
      <c r="W542"/>
    </row>
    <row r="543" spans="1:23" s="2" customFormat="1" ht="12.75">
      <c r="A543" s="27"/>
      <c r="B543" s="27"/>
      <c r="C543" s="27"/>
      <c r="D543" s="28"/>
      <c r="E543" s="29"/>
      <c r="F543" s="29"/>
      <c r="G543" s="29"/>
      <c r="H543" s="29"/>
      <c r="I543" s="30"/>
      <c r="J543" s="27"/>
      <c r="K543" s="27"/>
      <c r="L543" s="27"/>
      <c r="M543" s="27"/>
      <c r="O543"/>
      <c r="P543"/>
      <c r="Q543"/>
      <c r="R543"/>
      <c r="S543"/>
      <c r="T543"/>
      <c r="U543"/>
      <c r="V543"/>
      <c r="W543"/>
    </row>
    <row r="544" spans="1:23" s="2" customFormat="1" ht="12.75">
      <c r="A544" s="27"/>
      <c r="B544" s="27"/>
      <c r="C544" s="27"/>
      <c r="D544" s="28"/>
      <c r="E544" s="29"/>
      <c r="F544" s="29"/>
      <c r="G544" s="29"/>
      <c r="H544" s="29"/>
      <c r="I544" s="30"/>
      <c r="J544" s="27"/>
      <c r="K544" s="27"/>
      <c r="L544" s="27"/>
      <c r="M544" s="27"/>
      <c r="O544"/>
      <c r="P544"/>
      <c r="Q544"/>
      <c r="R544"/>
      <c r="S544"/>
      <c r="T544"/>
      <c r="U544"/>
      <c r="V544"/>
      <c r="W544"/>
    </row>
    <row r="545" spans="1:23" s="2" customFormat="1" ht="12.75">
      <c r="A545" s="27"/>
      <c r="B545" s="27"/>
      <c r="C545" s="27"/>
      <c r="D545" s="28"/>
      <c r="E545" s="29"/>
      <c r="F545" s="29"/>
      <c r="G545" s="29"/>
      <c r="H545" s="29"/>
      <c r="I545" s="30"/>
      <c r="J545" s="27"/>
      <c r="K545" s="27"/>
      <c r="L545" s="27"/>
      <c r="M545" s="27"/>
      <c r="O545"/>
      <c r="P545"/>
      <c r="Q545"/>
      <c r="R545"/>
      <c r="S545"/>
      <c r="T545"/>
      <c r="U545"/>
      <c r="V545"/>
      <c r="W545"/>
    </row>
    <row r="546" spans="1:23" s="2" customFormat="1" ht="12.75">
      <c r="A546" s="27"/>
      <c r="B546" s="27"/>
      <c r="C546" s="27"/>
      <c r="D546" s="28"/>
      <c r="E546" s="29"/>
      <c r="F546" s="29"/>
      <c r="G546" s="29"/>
      <c r="H546" s="29"/>
      <c r="I546" s="30"/>
      <c r="J546" s="27"/>
      <c r="K546" s="27"/>
      <c r="L546" s="27"/>
      <c r="M546" s="27"/>
      <c r="O546"/>
      <c r="P546"/>
      <c r="Q546"/>
      <c r="R546"/>
      <c r="S546"/>
      <c r="T546"/>
      <c r="U546"/>
      <c r="V546"/>
      <c r="W546"/>
    </row>
    <row r="547" spans="1:23" s="2" customFormat="1" ht="12.75">
      <c r="A547" s="27"/>
      <c r="B547" s="27"/>
      <c r="C547" s="27"/>
      <c r="D547" s="28"/>
      <c r="E547" s="29"/>
      <c r="F547" s="29"/>
      <c r="G547" s="29"/>
      <c r="H547" s="29"/>
      <c r="I547" s="30"/>
      <c r="J547" s="27"/>
      <c r="K547" s="27"/>
      <c r="L547" s="27"/>
      <c r="M547" s="27"/>
      <c r="O547"/>
      <c r="P547"/>
      <c r="Q547"/>
      <c r="R547"/>
      <c r="S547"/>
      <c r="T547"/>
      <c r="U547"/>
      <c r="V547"/>
      <c r="W547"/>
    </row>
    <row r="548" spans="1:23" s="2" customFormat="1" ht="12.75">
      <c r="A548" s="27"/>
      <c r="B548" s="27"/>
      <c r="C548" s="27"/>
      <c r="D548" s="28"/>
      <c r="E548" s="29"/>
      <c r="F548" s="29"/>
      <c r="G548" s="29"/>
      <c r="H548" s="29"/>
      <c r="I548" s="30"/>
      <c r="J548" s="27"/>
      <c r="K548" s="27"/>
      <c r="L548" s="27"/>
      <c r="M548" s="27"/>
      <c r="O548"/>
      <c r="P548"/>
      <c r="Q548"/>
      <c r="R548"/>
      <c r="S548"/>
      <c r="T548"/>
      <c r="U548"/>
      <c r="V548"/>
      <c r="W548"/>
    </row>
    <row r="549" spans="1:23" s="2" customFormat="1" ht="12.75">
      <c r="A549" s="27"/>
      <c r="B549" s="27"/>
      <c r="C549" s="27"/>
      <c r="D549" s="28"/>
      <c r="E549" s="29"/>
      <c r="F549" s="29"/>
      <c r="G549" s="29"/>
      <c r="H549" s="29"/>
      <c r="I549" s="30"/>
      <c r="J549" s="27"/>
      <c r="K549" s="27"/>
      <c r="L549" s="27"/>
      <c r="M549" s="27"/>
      <c r="O549"/>
      <c r="P549"/>
      <c r="Q549"/>
      <c r="R549"/>
      <c r="S549"/>
      <c r="T549"/>
      <c r="U549"/>
      <c r="V549"/>
      <c r="W549"/>
    </row>
    <row r="550" spans="1:23" s="2" customFormat="1" ht="12.75">
      <c r="A550" s="27"/>
      <c r="B550" s="27"/>
      <c r="C550" s="27"/>
      <c r="D550" s="28"/>
      <c r="E550" s="29"/>
      <c r="F550" s="29"/>
      <c r="G550" s="29"/>
      <c r="H550" s="29"/>
      <c r="I550" s="30"/>
      <c r="J550" s="27"/>
      <c r="K550" s="27"/>
      <c r="L550" s="27"/>
      <c r="M550" s="27"/>
      <c r="O550"/>
      <c r="P550"/>
      <c r="Q550"/>
      <c r="R550"/>
      <c r="S550"/>
      <c r="T550"/>
      <c r="U550"/>
      <c r="V550"/>
      <c r="W550"/>
    </row>
    <row r="551" spans="1:23" s="2" customFormat="1" ht="12.75">
      <c r="A551" s="27"/>
      <c r="B551" s="27"/>
      <c r="C551" s="27"/>
      <c r="D551" s="28"/>
      <c r="E551" s="29"/>
      <c r="F551" s="29"/>
      <c r="G551" s="29"/>
      <c r="H551" s="29"/>
      <c r="I551" s="30"/>
      <c r="J551" s="27"/>
      <c r="K551" s="27"/>
      <c r="L551" s="27"/>
      <c r="M551" s="27"/>
      <c r="O551"/>
      <c r="P551"/>
      <c r="Q551"/>
      <c r="R551"/>
      <c r="S551"/>
      <c r="T551"/>
      <c r="U551"/>
      <c r="V551"/>
      <c r="W551"/>
    </row>
    <row r="552" spans="1:23" s="2" customFormat="1" ht="12.75">
      <c r="A552" s="27"/>
      <c r="B552" s="27"/>
      <c r="C552" s="27"/>
      <c r="D552" s="28"/>
      <c r="E552" s="29"/>
      <c r="F552" s="29"/>
      <c r="G552" s="29"/>
      <c r="H552" s="29"/>
      <c r="I552" s="30"/>
      <c r="J552" s="27"/>
      <c r="K552" s="27"/>
      <c r="L552" s="27"/>
      <c r="M552" s="27"/>
      <c r="O552"/>
      <c r="P552"/>
      <c r="Q552"/>
      <c r="R552"/>
      <c r="S552"/>
      <c r="T552"/>
      <c r="U552"/>
      <c r="V552"/>
      <c r="W552"/>
    </row>
    <row r="553" spans="1:23" s="2" customFormat="1" ht="12.75">
      <c r="A553" s="27"/>
      <c r="B553" s="27"/>
      <c r="C553" s="27"/>
      <c r="D553" s="28"/>
      <c r="E553" s="29"/>
      <c r="F553" s="29"/>
      <c r="G553" s="29"/>
      <c r="H553" s="29"/>
      <c r="I553" s="30"/>
      <c r="J553" s="27"/>
      <c r="K553" s="27"/>
      <c r="L553" s="27"/>
      <c r="M553" s="27"/>
      <c r="O553"/>
      <c r="P553"/>
      <c r="Q553"/>
      <c r="R553"/>
      <c r="S553"/>
      <c r="T553"/>
      <c r="U553"/>
      <c r="V553"/>
      <c r="W553"/>
    </row>
    <row r="554" spans="1:23" s="2" customFormat="1" ht="12.75">
      <c r="A554" s="27"/>
      <c r="B554" s="27"/>
      <c r="C554" s="27"/>
      <c r="D554" s="28"/>
      <c r="E554" s="29"/>
      <c r="F554" s="29"/>
      <c r="G554" s="29"/>
      <c r="H554" s="29"/>
      <c r="I554" s="30"/>
      <c r="J554" s="27"/>
      <c r="K554" s="27"/>
      <c r="L554" s="27"/>
      <c r="M554" s="27"/>
      <c r="O554"/>
      <c r="P554"/>
      <c r="Q554"/>
      <c r="R554"/>
      <c r="S554"/>
      <c r="T554"/>
      <c r="U554"/>
      <c r="V554"/>
      <c r="W554"/>
    </row>
    <row r="555" spans="1:23" s="2" customFormat="1" ht="12.75">
      <c r="A555" s="27"/>
      <c r="B555" s="27"/>
      <c r="C555" s="27"/>
      <c r="D555" s="28"/>
      <c r="E555" s="29"/>
      <c r="F555" s="29"/>
      <c r="G555" s="29"/>
      <c r="H555" s="29"/>
      <c r="I555" s="30"/>
      <c r="J555" s="27"/>
      <c r="K555" s="27"/>
      <c r="L555" s="27"/>
      <c r="M555" s="27"/>
      <c r="O555"/>
      <c r="P555"/>
      <c r="Q555"/>
      <c r="R555"/>
      <c r="S555"/>
      <c r="T555"/>
      <c r="U555"/>
      <c r="V555"/>
      <c r="W555"/>
    </row>
    <row r="556" spans="1:23" s="2" customFormat="1" ht="12.75">
      <c r="A556" s="27"/>
      <c r="B556" s="27"/>
      <c r="C556" s="27"/>
      <c r="D556" s="28"/>
      <c r="E556" s="29"/>
      <c r="F556" s="29"/>
      <c r="G556" s="29"/>
      <c r="H556" s="29"/>
      <c r="I556" s="30"/>
      <c r="J556" s="27"/>
      <c r="K556" s="27"/>
      <c r="L556" s="27"/>
      <c r="M556" s="27"/>
      <c r="O556"/>
      <c r="P556"/>
      <c r="Q556"/>
      <c r="R556"/>
      <c r="S556"/>
      <c r="T556"/>
      <c r="U556"/>
      <c r="V556"/>
      <c r="W556"/>
    </row>
    <row r="557" spans="1:23" s="2" customFormat="1" ht="12.75">
      <c r="A557" s="27"/>
      <c r="B557" s="27"/>
      <c r="C557" s="27"/>
      <c r="D557" s="28"/>
      <c r="E557" s="29"/>
      <c r="F557" s="29"/>
      <c r="G557" s="29"/>
      <c r="H557" s="29"/>
      <c r="I557" s="30"/>
      <c r="J557" s="27"/>
      <c r="K557" s="27"/>
      <c r="L557" s="27"/>
      <c r="M557" s="27"/>
      <c r="O557"/>
      <c r="P557"/>
      <c r="Q557"/>
      <c r="R557"/>
      <c r="S557"/>
      <c r="T557"/>
      <c r="U557"/>
      <c r="V557"/>
      <c r="W557"/>
    </row>
    <row r="558" spans="1:23" s="2" customFormat="1" ht="12.75">
      <c r="A558" s="27"/>
      <c r="B558" s="27"/>
      <c r="C558" s="27"/>
      <c r="D558" s="28"/>
      <c r="E558" s="29"/>
      <c r="F558" s="29"/>
      <c r="G558" s="29"/>
      <c r="H558" s="29"/>
      <c r="I558" s="30"/>
      <c r="J558" s="27"/>
      <c r="K558" s="27"/>
      <c r="L558" s="27"/>
      <c r="M558" s="27"/>
      <c r="O558"/>
      <c r="P558"/>
      <c r="Q558"/>
      <c r="R558"/>
      <c r="S558"/>
      <c r="T558"/>
      <c r="U558"/>
      <c r="V558"/>
      <c r="W558"/>
    </row>
    <row r="559" spans="1:23" s="2" customFormat="1" ht="12.75">
      <c r="A559" s="27"/>
      <c r="B559" s="27"/>
      <c r="C559" s="27"/>
      <c r="D559" s="28"/>
      <c r="E559" s="29"/>
      <c r="F559" s="29"/>
      <c r="G559" s="29"/>
      <c r="H559" s="29"/>
      <c r="I559" s="30"/>
      <c r="J559" s="27"/>
      <c r="K559" s="27"/>
      <c r="L559" s="27"/>
      <c r="M559" s="27"/>
      <c r="O559"/>
      <c r="P559"/>
      <c r="Q559"/>
      <c r="R559"/>
      <c r="S559"/>
      <c r="T559"/>
      <c r="U559"/>
      <c r="V559"/>
      <c r="W559"/>
    </row>
  </sheetData>
  <mergeCells count="6">
    <mergeCell ref="B13:C15"/>
    <mergeCell ref="B46:I79"/>
    <mergeCell ref="B2:D2"/>
    <mergeCell ref="B3:D3"/>
    <mergeCell ref="B4:D4"/>
    <mergeCell ref="B5:D5"/>
  </mergeCells>
  <printOptions/>
  <pageMargins left="0.75" right="0.75" top="1" bottom="1" header="0.5" footer="0.5"/>
  <pageSetup horizontalDpi="600" verticalDpi="600" orientation="portrait" r:id="rId6"/>
  <legacyDrawing r:id="rId5"/>
  <oleObjects>
    <oleObject progId="Equation.DSMT4" shapeId="834661" r:id="rId1"/>
    <oleObject progId="Equation.DSMT4" shapeId="1666644" r:id="rId2"/>
    <oleObject progId="Equation.DSMT4" shapeId="1666645" r:id="rId3"/>
    <oleObject progId="Visio.Drawing.6" shapeId="73146826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B1" sqref="B1"/>
    </sheetView>
  </sheetViews>
  <sheetFormatPr defaultColWidth="9.140625" defaultRowHeight="12.75"/>
  <cols>
    <col min="1" max="2" width="18.7109375" style="0" customWidth="1"/>
    <col min="3" max="3" width="11.8515625" style="0" customWidth="1"/>
    <col min="8" max="8" width="15.140625" style="0" customWidth="1"/>
    <col min="9" max="9" width="11.7109375" style="0" customWidth="1"/>
  </cols>
  <sheetData>
    <row r="1" spans="1:2" ht="12.75">
      <c r="A1" s="1" t="s">
        <v>45</v>
      </c>
      <c r="B1" s="11">
        <f>A/25</f>
        <v>6</v>
      </c>
    </row>
    <row r="2" spans="1:2" ht="12.75">
      <c r="A2" s="6" t="s">
        <v>5</v>
      </c>
      <c r="B2" s="10"/>
    </row>
    <row r="3" spans="1:2" ht="12.75">
      <c r="A3" s="5" t="s">
        <v>16</v>
      </c>
      <c r="B3" s="9">
        <f>E*t^3/(12*(1-v^2))</f>
        <v>61267.9250062939</v>
      </c>
    </row>
    <row r="4" spans="1:2" ht="12.75">
      <c r="A4" s="7" t="s">
        <v>7</v>
      </c>
      <c r="B4" s="12">
        <f>(ro_prime/A)^2</f>
        <v>0.0044444444444444444</v>
      </c>
    </row>
    <row r="5" spans="1:2" ht="12.75">
      <c r="A5" s="7" t="s">
        <v>8</v>
      </c>
      <c r="B5" s="12">
        <f>(ro_prime/A)^4</f>
        <v>1.9753086419753087E-05</v>
      </c>
    </row>
    <row r="6" spans="1:2" ht="12.75">
      <c r="A6" s="5" t="s">
        <v>6</v>
      </c>
      <c r="B6" s="12">
        <f>(1/64)*(1+4*roa2-5*roa4-4*roa2*(2+roa2)*LN(A/ro_prime))</f>
        <v>0.014393418962102349</v>
      </c>
    </row>
    <row r="7" spans="1:2" ht="12.75">
      <c r="A7" s="5" t="s">
        <v>9</v>
      </c>
      <c r="B7" s="12">
        <f>(1/16)*(1-roa4-4*roa2*LN(A/ro_prime))</f>
        <v>0.05948982076420742</v>
      </c>
    </row>
    <row r="8" spans="1:2" ht="12.75">
      <c r="A8" s="5" t="s">
        <v>10</v>
      </c>
      <c r="B8" s="12">
        <f>(1/4)*(1-(1-v)*(1-roa4)/4-roa2*(1+(1+v)*LN(A/ro_prime)))</f>
        <v>0.20063322681051893</v>
      </c>
    </row>
    <row r="9" spans="1:2" ht="12.75">
      <c r="A9" s="5"/>
      <c r="B9" s="12"/>
    </row>
    <row r="10" spans="1:13" ht="12.75">
      <c r="A10" s="1"/>
      <c r="B10" s="68" t="s">
        <v>12</v>
      </c>
      <c r="C10" s="68"/>
      <c r="D10" s="68"/>
      <c r="E10" s="68"/>
      <c r="F10" s="68"/>
      <c r="G10" s="68"/>
      <c r="H10" s="68" t="s">
        <v>13</v>
      </c>
      <c r="I10" s="68"/>
      <c r="J10" s="68"/>
      <c r="K10" s="68"/>
      <c r="L10" s="68"/>
      <c r="M10" s="68"/>
    </row>
    <row r="11" spans="1:13" ht="12.75">
      <c r="A11" s="1"/>
      <c r="B11" s="13" t="s">
        <v>29</v>
      </c>
      <c r="C11" s="8"/>
      <c r="D11" s="68" t="s">
        <v>27</v>
      </c>
      <c r="E11" s="68"/>
      <c r="F11" s="68" t="s">
        <v>26</v>
      </c>
      <c r="G11" s="68"/>
      <c r="H11" s="13" t="s">
        <v>29</v>
      </c>
      <c r="I11" s="8"/>
      <c r="J11" s="68" t="s">
        <v>27</v>
      </c>
      <c r="K11" s="68"/>
      <c r="L11" s="68" t="s">
        <v>26</v>
      </c>
      <c r="M11" s="68"/>
    </row>
    <row r="12" spans="1:13" ht="15">
      <c r="A12" s="1" t="s">
        <v>28</v>
      </c>
      <c r="B12" s="8" t="s">
        <v>36</v>
      </c>
      <c r="C12" s="13" t="s">
        <v>30</v>
      </c>
      <c r="D12" s="8" t="s">
        <v>24</v>
      </c>
      <c r="E12" s="8" t="s">
        <v>25</v>
      </c>
      <c r="F12" s="13" t="s">
        <v>34</v>
      </c>
      <c r="G12" s="13" t="s">
        <v>35</v>
      </c>
      <c r="H12" s="8" t="s">
        <v>37</v>
      </c>
      <c r="I12" s="13" t="s">
        <v>30</v>
      </c>
      <c r="J12" s="8" t="s">
        <v>24</v>
      </c>
      <c r="K12" s="8" t="s">
        <v>25</v>
      </c>
      <c r="L12" s="13" t="s">
        <v>34</v>
      </c>
      <c r="M12" s="13" t="s">
        <v>35</v>
      </c>
    </row>
    <row r="13" spans="1:13" ht="12.75">
      <c r="A13" s="1">
        <v>0</v>
      </c>
      <c r="B13" s="4">
        <f>dc</f>
        <v>-5.853768603671668</v>
      </c>
      <c r="C13" s="4">
        <v>0</v>
      </c>
      <c r="D13" s="3">
        <f>Mc</f>
        <v>374.3384759421851</v>
      </c>
      <c r="E13" s="1">
        <f>Mc</f>
        <v>374.3384759421851</v>
      </c>
      <c r="F13" s="1">
        <f aca="true" t="shared" si="0" ref="F13:F38">6*D13/t^2</f>
        <v>999.8328399474813</v>
      </c>
      <c r="G13" s="1">
        <f aca="true" t="shared" si="1" ref="G13:G38">6*E13/t^2</f>
        <v>999.8328399474813</v>
      </c>
      <c r="H13" s="4">
        <f>fdc</f>
        <v>-2.2952466561508973</v>
      </c>
      <c r="I13" s="4">
        <v>0</v>
      </c>
      <c r="J13" s="3">
        <f>W*((1+v)*LN(A/ro_prime)/(4*PI()))</f>
        <v>87.33461898554629</v>
      </c>
      <c r="K13" s="3">
        <f>J13</f>
        <v>87.33461898554629</v>
      </c>
      <c r="L13" s="3">
        <f aca="true" t="shared" si="2" ref="L13:L38">6*J13/t^2</f>
        <v>233.26488121818434</v>
      </c>
      <c r="M13" s="3">
        <f aca="true" t="shared" si="3" ref="M13:M38">6*K13/t^2</f>
        <v>233.26488121818434</v>
      </c>
    </row>
    <row r="14" spans="1:13" ht="12.75">
      <c r="A14" s="1">
        <f aca="true" t="shared" si="4" ref="A14:A38">A13+inc</f>
        <v>6</v>
      </c>
      <c r="B14" s="4">
        <f aca="true" t="shared" si="5" ref="B14:B38">-W*((3+v)*(A^2-A14^2)/(1+v)-2*A14^2*LN(A/A14))/(16*PI()*D)</f>
        <v>-5.820760609190293</v>
      </c>
      <c r="C14" s="4">
        <f aca="true" t="shared" si="6" ref="C14:C38">-W*A14*(1/(1+v)+LN(A/A14))/(4*PI()*D)</f>
        <v>-0.00977853327717769</v>
      </c>
      <c r="D14" s="3">
        <f>W*(4*(1+v)*LN(A/A14)+(1-v)*(A^2-A14^2)*ro_prime^2/(A^2*A14^2))/(16*PI())</f>
        <v>116.11541201866612</v>
      </c>
      <c r="E14" s="1">
        <f aca="true" t="shared" si="7" ref="E14:E38">C14*D*(1-v^2)/A14+v*D14</f>
        <v>-57.780739714506474</v>
      </c>
      <c r="F14" s="1">
        <f t="shared" si="0"/>
        <v>310.1364396702447</v>
      </c>
      <c r="G14" s="1">
        <f t="shared" si="1"/>
        <v>-154.32846152834077</v>
      </c>
      <c r="H14" s="4">
        <f aca="true" t="shared" si="8" ref="H14:H38">-W*(A^2-A14^2*(1+2*LN(A/A14)))/(16*PI()*D)</f>
        <v>-2.2679322967855557</v>
      </c>
      <c r="I14" s="4">
        <f aca="true" t="shared" si="9" ref="I14:I38">W*A14*LN(A/A14)/(4*PI()*D)</f>
        <v>0.007880654905166611</v>
      </c>
      <c r="J14" s="3">
        <f>W*((1+v)*LN(A/A14)-1+(1-v)*ro_prime^2/(4*A14^2))/(4*PI())</f>
        <v>91.13513424088835</v>
      </c>
      <c r="K14" s="3">
        <f>W*((1+v)*LN(A/A14)-v+v*(1-v)*ro_prime^2/(4*A14^2))/(4*PI())</f>
        <v>100.13339812977725</v>
      </c>
      <c r="L14" s="3">
        <f t="shared" si="2"/>
        <v>243.4158013218374</v>
      </c>
      <c r="M14" s="3">
        <f t="shared" si="3"/>
        <v>267.4495577129763</v>
      </c>
    </row>
    <row r="15" spans="1:13" ht="12.75">
      <c r="A15" s="1">
        <f t="shared" si="4"/>
        <v>12</v>
      </c>
      <c r="B15" s="4">
        <f t="shared" si="5"/>
        <v>-5.742100705725698</v>
      </c>
      <c r="C15" s="4">
        <f t="shared" si="6"/>
        <v>-0.01616305322443402</v>
      </c>
      <c r="D15" s="3">
        <f aca="true" t="shared" si="10" ref="D15:D38">W*(4*(1+v)*LN(A/A15)+(1-v)*(A^2-A15^2)*ro_prime^2/(A^2*A15^2))/(16*PI())</f>
        <v>84.51662377894125</v>
      </c>
      <c r="E15" s="1">
        <f t="shared" si="7"/>
        <v>-51.07305073715533</v>
      </c>
      <c r="F15" s="1">
        <f t="shared" si="0"/>
        <v>225.73820594579405</v>
      </c>
      <c r="G15" s="1">
        <f t="shared" si="1"/>
        <v>-136.41267634801852</v>
      </c>
      <c r="H15" s="4">
        <f t="shared" si="8"/>
        <v>-2.20635329866906</v>
      </c>
      <c r="I15" s="4">
        <f t="shared" si="9"/>
        <v>0.012367296480411865</v>
      </c>
      <c r="J15" s="3">
        <f aca="true" t="shared" si="11" ref="J15:J38">W*((1+v)*LN(A/A15)-1+(1-v)*ro_prime^2/(4*A15^2))/(4*PI())</f>
        <v>59.536346001163466</v>
      </c>
      <c r="K15" s="3">
        <f aca="true" t="shared" si="12" ref="K15:K38">W*((1+v)*LN(A/A15)-v+v*(1-v)*ro_prime^2/(4*A15^2))/(4*PI())</f>
        <v>75.0984119733857</v>
      </c>
      <c r="L15" s="3">
        <f t="shared" si="2"/>
        <v>159.01756759738672</v>
      </c>
      <c r="M15" s="3">
        <f t="shared" si="3"/>
        <v>200.58279697247266</v>
      </c>
    </row>
    <row r="16" spans="1:13" ht="12.75">
      <c r="A16" s="1">
        <f t="shared" si="4"/>
        <v>18</v>
      </c>
      <c r="B16" s="4">
        <f t="shared" si="5"/>
        <v>-5.629318335380083</v>
      </c>
      <c r="C16" s="4">
        <f t="shared" si="6"/>
        <v>-0.021266524049223426</v>
      </c>
      <c r="D16" s="3">
        <f t="shared" si="10"/>
        <v>69.72837558566282</v>
      </c>
      <c r="E16" s="1">
        <f t="shared" si="7"/>
        <v>-46.07750540029937</v>
      </c>
      <c r="F16" s="1">
        <f t="shared" si="0"/>
        <v>186.23979170526223</v>
      </c>
      <c r="G16" s="1">
        <f t="shared" si="1"/>
        <v>-123.06991143809647</v>
      </c>
      <c r="H16" s="4">
        <f t="shared" si="8"/>
        <v>-2.122039103903613</v>
      </c>
      <c r="I16" s="4">
        <f t="shared" si="9"/>
        <v>0.015572888933190192</v>
      </c>
      <c r="J16" s="3">
        <f t="shared" si="11"/>
        <v>44.74809780788504</v>
      </c>
      <c r="K16" s="3">
        <f t="shared" si="12"/>
        <v>61.52568268442824</v>
      </c>
      <c r="L16" s="3">
        <f t="shared" si="2"/>
        <v>119.5191533568549</v>
      </c>
      <c r="M16" s="3">
        <f t="shared" si="3"/>
        <v>164.33095180304213</v>
      </c>
    </row>
    <row r="17" spans="1:13" ht="12.75">
      <c r="A17" s="1">
        <f t="shared" si="4"/>
        <v>24</v>
      </c>
      <c r="B17" s="4">
        <f t="shared" si="5"/>
        <v>-5.488553331805901</v>
      </c>
      <c r="C17" s="4">
        <f t="shared" si="6"/>
        <v>-0.025538079789025326</v>
      </c>
      <c r="D17" s="3">
        <f t="shared" si="10"/>
        <v>59.85142928921634</v>
      </c>
      <c r="E17" s="1">
        <f t="shared" si="7"/>
        <v>-42.3546195723042</v>
      </c>
      <c r="F17" s="1">
        <f t="shared" si="0"/>
        <v>159.85913382410433</v>
      </c>
      <c r="G17" s="1">
        <f t="shared" si="1"/>
        <v>-113.12633430289563</v>
      </c>
      <c r="H17" s="4">
        <f t="shared" si="8"/>
        <v>-2.0211295461416623</v>
      </c>
      <c r="I17" s="4">
        <f t="shared" si="9"/>
        <v>0.017946566300981015</v>
      </c>
      <c r="J17" s="3">
        <f t="shared" si="11"/>
        <v>34.87115151143857</v>
      </c>
      <c r="K17" s="3">
        <f t="shared" si="12"/>
        <v>52.07416800449413</v>
      </c>
      <c r="L17" s="3">
        <f t="shared" si="2"/>
        <v>93.13849547569703</v>
      </c>
      <c r="M17" s="3">
        <f t="shared" si="3"/>
        <v>139.08659309676975</v>
      </c>
    </row>
    <row r="18" spans="1:13" ht="12.75">
      <c r="A18" s="1">
        <f t="shared" si="4"/>
        <v>30</v>
      </c>
      <c r="B18" s="4">
        <f t="shared" si="5"/>
        <v>-5.324093300581053</v>
      </c>
      <c r="C18" s="4">
        <f t="shared" si="6"/>
        <v>-0.029191029122971914</v>
      </c>
      <c r="D18" s="3">
        <f t="shared" si="10"/>
        <v>52.377706009333075</v>
      </c>
      <c r="E18" s="1">
        <f t="shared" si="7"/>
        <v>-39.412569857253224</v>
      </c>
      <c r="F18" s="1">
        <f t="shared" si="0"/>
        <v>139.89732265014055</v>
      </c>
      <c r="G18" s="1">
        <f t="shared" si="1"/>
        <v>-105.26831779934923</v>
      </c>
      <c r="H18" s="4">
        <f t="shared" si="8"/>
        <v>-1.9079122309611134</v>
      </c>
      <c r="I18" s="4">
        <f t="shared" si="9"/>
        <v>0.019701637262916526</v>
      </c>
      <c r="J18" s="3">
        <f t="shared" si="11"/>
        <v>27.39742823155529</v>
      </c>
      <c r="K18" s="3">
        <f t="shared" si="12"/>
        <v>44.797358787110845</v>
      </c>
      <c r="L18" s="3">
        <f t="shared" si="2"/>
        <v>73.17668430173319</v>
      </c>
      <c r="M18" s="3">
        <f t="shared" si="3"/>
        <v>119.6507261123243</v>
      </c>
    </row>
    <row r="19" spans="1:13" ht="12.75">
      <c r="A19" s="1">
        <f t="shared" si="4"/>
        <v>36</v>
      </c>
      <c r="B19" s="4">
        <f t="shared" si="5"/>
        <v>-5.139244250321086</v>
      </c>
      <c r="C19" s="4">
        <f t="shared" si="6"/>
        <v>-0.03235100810868278</v>
      </c>
      <c r="D19" s="3">
        <f t="shared" si="10"/>
        <v>46.34717993853051</v>
      </c>
      <c r="E19" s="1">
        <f t="shared" si="7"/>
        <v>-36.9867145710964</v>
      </c>
      <c r="F19" s="1">
        <f t="shared" si="0"/>
        <v>123.79019395445424</v>
      </c>
      <c r="G19" s="1">
        <f t="shared" si="1"/>
        <v>-98.7890218254179</v>
      </c>
      <c r="H19" s="4">
        <f t="shared" si="8"/>
        <v>-1.785693166977512</v>
      </c>
      <c r="I19" s="4">
        <f t="shared" si="9"/>
        <v>0.020963737876616314</v>
      </c>
      <c r="J19" s="3">
        <f t="shared" si="11"/>
        <v>21.366902160752733</v>
      </c>
      <c r="K19" s="3">
        <f t="shared" si="12"/>
        <v>38.87379837988854</v>
      </c>
      <c r="L19" s="3">
        <f t="shared" si="2"/>
        <v>57.0695556060469</v>
      </c>
      <c r="M19" s="3">
        <f t="shared" si="3"/>
        <v>103.82929549489494</v>
      </c>
    </row>
    <row r="20" spans="1:13" ht="12.75">
      <c r="A20" s="1">
        <f t="shared" si="4"/>
        <v>42</v>
      </c>
      <c r="B20" s="4">
        <f t="shared" si="5"/>
        <v>-4.93669957608968</v>
      </c>
      <c r="C20" s="4">
        <f t="shared" si="6"/>
        <v>-0.03510103284475037</v>
      </c>
      <c r="D20" s="3">
        <f t="shared" si="10"/>
        <v>41.28497977965951</v>
      </c>
      <c r="E20" s="1">
        <f t="shared" si="7"/>
        <v>-34.92508742582434</v>
      </c>
      <c r="F20" s="1">
        <f t="shared" si="0"/>
        <v>110.2693985072657</v>
      </c>
      <c r="G20" s="1">
        <f t="shared" si="1"/>
        <v>-93.28255466790205</v>
      </c>
      <c r="H20" s="4">
        <f t="shared" si="8"/>
        <v>-1.6571657492545375</v>
      </c>
      <c r="I20" s="4">
        <f t="shared" si="9"/>
        <v>0.02181588424067283</v>
      </c>
      <c r="J20" s="3">
        <f t="shared" si="11"/>
        <v>16.304702001881726</v>
      </c>
      <c r="K20" s="3">
        <f t="shared" si="12"/>
        <v>33.87609514247129</v>
      </c>
      <c r="L20" s="3">
        <f t="shared" si="2"/>
        <v>43.548760158858364</v>
      </c>
      <c r="M20" s="3">
        <f t="shared" si="3"/>
        <v>90.48076697800973</v>
      </c>
    </row>
    <row r="21" spans="1:13" ht="12.75">
      <c r="A21" s="1">
        <f t="shared" si="4"/>
        <v>48</v>
      </c>
      <c r="B21" s="4">
        <f t="shared" si="5"/>
        <v>-4.718732795881051</v>
      </c>
      <c r="C21" s="4">
        <f t="shared" si="6"/>
        <v>-0.037500106258365216</v>
      </c>
      <c r="D21" s="3">
        <f t="shared" si="10"/>
        <v>36.91963323699144</v>
      </c>
      <c r="E21" s="1">
        <f t="shared" si="7"/>
        <v>-33.13350286057807</v>
      </c>
      <c r="F21" s="1">
        <f t="shared" si="0"/>
        <v>98.60985210310491</v>
      </c>
      <c r="G21" s="1">
        <f t="shared" si="1"/>
        <v>-88.49735304157255</v>
      </c>
      <c r="H21" s="4">
        <f t="shared" si="8"/>
        <v>-1.524603495786407</v>
      </c>
      <c r="I21" s="4">
        <f t="shared" si="9"/>
        <v>0.022317079282276595</v>
      </c>
      <c r="J21" s="3">
        <f t="shared" si="11"/>
        <v>11.939355459213658</v>
      </c>
      <c r="K21" s="3">
        <f t="shared" si="12"/>
        <v>29.552609582477547</v>
      </c>
      <c r="L21" s="3">
        <f t="shared" si="2"/>
        <v>31.889213754697575</v>
      </c>
      <c r="M21" s="3">
        <f t="shared" si="3"/>
        <v>78.93302843726698</v>
      </c>
    </row>
    <row r="22" spans="1:13" ht="12.75">
      <c r="A22" s="1">
        <f t="shared" si="4"/>
        <v>54</v>
      </c>
      <c r="B22" s="4">
        <f t="shared" si="5"/>
        <v>-4.487311327414495</v>
      </c>
      <c r="C22" s="4">
        <f t="shared" si="6"/>
        <v>-0.03959234480074136</v>
      </c>
      <c r="D22" s="3">
        <f t="shared" si="10"/>
        <v>33.080708151287745</v>
      </c>
      <c r="E22" s="1">
        <f t="shared" si="7"/>
        <v>-31.5498540764901</v>
      </c>
      <c r="F22" s="1">
        <f t="shared" si="0"/>
        <v>88.35634193126364</v>
      </c>
      <c r="G22" s="1">
        <f t="shared" si="1"/>
        <v>-84.26753387246688</v>
      </c>
      <c r="H22" s="4">
        <f t="shared" si="8"/>
        <v>-1.389973824292416</v>
      </c>
      <c r="I22" s="4">
        <f t="shared" si="9"/>
        <v>0.022511439452641654</v>
      </c>
      <c r="J22" s="3">
        <f t="shared" si="11"/>
        <v>8.100430373509964</v>
      </c>
      <c r="K22" s="3">
        <f t="shared" si="12"/>
        <v>25.742384248681436</v>
      </c>
      <c r="L22" s="3">
        <f t="shared" si="2"/>
        <v>21.635703582856305</v>
      </c>
      <c r="M22" s="3">
        <f t="shared" si="3"/>
        <v>68.75617336849339</v>
      </c>
    </row>
    <row r="23" spans="1:13" ht="12.75">
      <c r="A23" s="1">
        <f t="shared" si="4"/>
        <v>60</v>
      </c>
      <c r="B23" s="4">
        <f t="shared" si="5"/>
        <v>-4.244169390797413</v>
      </c>
      <c r="C23" s="4">
        <f t="shared" si="6"/>
        <v>-0.041411991596337044</v>
      </c>
      <c r="D23" s="3">
        <f t="shared" si="10"/>
        <v>29.653917769608174</v>
      </c>
      <c r="E23" s="1">
        <f t="shared" si="7"/>
        <v>-30.1311308799021</v>
      </c>
      <c r="F23" s="1">
        <f t="shared" si="0"/>
        <v>79.20361577722396</v>
      </c>
      <c r="G23" s="1">
        <f t="shared" si="1"/>
        <v>-80.47821983208215</v>
      </c>
      <c r="H23" s="4">
        <f t="shared" si="8"/>
        <v>-1.2550109548799655</v>
      </c>
      <c r="I23" s="4">
        <f t="shared" si="9"/>
        <v>0.02243320787622627</v>
      </c>
      <c r="J23" s="3">
        <f t="shared" si="11"/>
        <v>4.673639991830394</v>
      </c>
      <c r="K23" s="3">
        <f t="shared" si="12"/>
        <v>22.33612263071928</v>
      </c>
      <c r="L23" s="3">
        <f t="shared" si="2"/>
        <v>12.48297742881661</v>
      </c>
      <c r="M23" s="3">
        <f t="shared" si="3"/>
        <v>59.65827815876561</v>
      </c>
    </row>
    <row r="24" spans="1:13" ht="12.75">
      <c r="A24" s="1">
        <f t="shared" si="4"/>
        <v>66</v>
      </c>
      <c r="B24" s="4">
        <f t="shared" si="5"/>
        <v>-3.9908575719359156</v>
      </c>
      <c r="C24" s="4">
        <f t="shared" si="6"/>
        <v>-0.04298640239711935</v>
      </c>
      <c r="D24" s="3">
        <f t="shared" si="10"/>
        <v>26.558771564582614</v>
      </c>
      <c r="E24" s="1">
        <f t="shared" si="7"/>
        <v>-28.846358437289986</v>
      </c>
      <c r="F24" s="1">
        <f t="shared" si="0"/>
        <v>70.93668886720114</v>
      </c>
      <c r="G24" s="1">
        <f t="shared" si="1"/>
        <v>-77.04667922768667</v>
      </c>
      <c r="H24" s="4">
        <f t="shared" si="8"/>
        <v>-1.1212654734551661</v>
      </c>
      <c r="I24" s="4">
        <f t="shared" si="9"/>
        <v>0.022109740304997495</v>
      </c>
      <c r="J24" s="3">
        <f t="shared" si="11"/>
        <v>1.5784937868048319</v>
      </c>
      <c r="K24" s="3">
        <f t="shared" si="12"/>
        <v>19.256165389192343</v>
      </c>
      <c r="L24" s="3">
        <f t="shared" si="2"/>
        <v>4.216050518793798</v>
      </c>
      <c r="M24" s="3">
        <f t="shared" si="3"/>
        <v>51.43191994655689</v>
      </c>
    </row>
    <row r="25" spans="1:13" ht="12.75">
      <c r="A25" s="1">
        <f t="shared" si="4"/>
        <v>72</v>
      </c>
      <c r="B25" s="4">
        <f t="shared" si="5"/>
        <v>-3.7287780695323542</v>
      </c>
      <c r="C25" s="4">
        <f t="shared" si="6"/>
        <v>-0.04433793623783741</v>
      </c>
      <c r="D25" s="3">
        <f t="shared" si="10"/>
        <v>23.73638359695375</v>
      </c>
      <c r="E25" s="1">
        <f t="shared" si="7"/>
        <v>-27.672507943282305</v>
      </c>
      <c r="F25" s="1">
        <f t="shared" si="0"/>
        <v>63.3982808261752</v>
      </c>
      <c r="G25" s="1">
        <f t="shared" si="1"/>
        <v>-73.91140367220589</v>
      </c>
      <c r="H25" s="4">
        <f t="shared" si="8"/>
        <v>-0.990139578720369</v>
      </c>
      <c r="I25" s="4">
        <f t="shared" si="9"/>
        <v>0.02156339577370448</v>
      </c>
      <c r="J25" s="3">
        <f t="shared" si="11"/>
        <v>-1.243894180824025</v>
      </c>
      <c r="K25" s="3">
        <f t="shared" si="12"/>
        <v>16.445329873959924</v>
      </c>
      <c r="L25" s="3">
        <f t="shared" si="2"/>
        <v>-3.322357522232132</v>
      </c>
      <c r="M25" s="3">
        <f t="shared" si="3"/>
        <v>43.9243677272811</v>
      </c>
    </row>
    <row r="26" spans="1:13" ht="12.75">
      <c r="A26" s="1">
        <f t="shared" si="4"/>
        <v>78</v>
      </c>
      <c r="B26" s="4">
        <f t="shared" si="5"/>
        <v>-3.459210664859496</v>
      </c>
      <c r="C26" s="4">
        <f t="shared" si="6"/>
        <v>-0.04548521135869151</v>
      </c>
      <c r="D26" s="3">
        <f t="shared" si="10"/>
        <v>21.14234356400298</v>
      </c>
      <c r="E26" s="1">
        <f t="shared" si="7"/>
        <v>-26.592001653883223</v>
      </c>
      <c r="F26" s="1">
        <f t="shared" si="0"/>
        <v>56.46977472870635</v>
      </c>
      <c r="G26" s="1">
        <f t="shared" si="1"/>
        <v>-71.0254441961144</v>
      </c>
      <c r="H26" s="4">
        <f t="shared" si="8"/>
        <v>-0.8629130519483419</v>
      </c>
      <c r="I26" s="4">
        <f t="shared" si="9"/>
        <v>0.020812792522547505</v>
      </c>
      <c r="J26" s="3">
        <f t="shared" si="11"/>
        <v>-3.8379342137747954</v>
      </c>
      <c r="K26" s="3">
        <f t="shared" si="12"/>
        <v>13.860280365449402</v>
      </c>
      <c r="L26" s="3">
        <f t="shared" si="2"/>
        <v>-10.250863619700985</v>
      </c>
      <c r="M26" s="3">
        <f t="shared" si="3"/>
        <v>37.01987471465768</v>
      </c>
    </row>
    <row r="27" spans="1:13" ht="12.75">
      <c r="A27" s="1">
        <f t="shared" si="4"/>
        <v>84</v>
      </c>
      <c r="B27" s="4">
        <f t="shared" si="5"/>
        <v>-3.183332412340594</v>
      </c>
      <c r="C27" s="4">
        <f t="shared" si="6"/>
        <v>-0.04644397238005124</v>
      </c>
      <c r="D27" s="3">
        <f t="shared" si="10"/>
        <v>18.74231398891419</v>
      </c>
      <c r="E27" s="1">
        <f t="shared" si="7"/>
        <v>-25.591122938269127</v>
      </c>
      <c r="F27" s="1">
        <f t="shared" si="0"/>
        <v>50.05945748846203</v>
      </c>
      <c r="G27" s="1">
        <f t="shared" si="1"/>
        <v>-68.3521646029422</v>
      </c>
      <c r="H27" s="4">
        <f t="shared" si="8"/>
        <v>-0.7407629475623373</v>
      </c>
      <c r="I27" s="4">
        <f t="shared" si="9"/>
        <v>0.01987367517189615</v>
      </c>
      <c r="J27" s="3">
        <f t="shared" si="11"/>
        <v>-6.23796378886359</v>
      </c>
      <c r="K27" s="3">
        <f t="shared" si="12"/>
        <v>11.467384496283803</v>
      </c>
      <c r="L27" s="3">
        <f t="shared" si="2"/>
        <v>-16.661180859945315</v>
      </c>
      <c r="M27" s="3">
        <f t="shared" si="3"/>
        <v>30.628611122143756</v>
      </c>
    </row>
    <row r="28" spans="1:13" ht="12.75">
      <c r="A28" s="1">
        <f t="shared" si="4"/>
        <v>90</v>
      </c>
      <c r="B28" s="4">
        <f t="shared" si="5"/>
        <v>-2.9022329268758056</v>
      </c>
      <c r="C28" s="4">
        <f t="shared" si="6"/>
        <v>-0.04722770845736755</v>
      </c>
      <c r="D28" s="3">
        <f t="shared" si="10"/>
        <v>16.509188094848263</v>
      </c>
      <c r="E28" s="1">
        <f t="shared" si="7"/>
        <v>-24.658965172675785</v>
      </c>
      <c r="F28" s="1">
        <f t="shared" si="0"/>
        <v>44.09492873142068</v>
      </c>
      <c r="G28" s="1">
        <f t="shared" si="1"/>
        <v>-65.86243403568886</v>
      </c>
      <c r="H28" s="4">
        <f t="shared" si="8"/>
        <v>-0.6247788804625118</v>
      </c>
      <c r="I28" s="4">
        <f t="shared" si="9"/>
        <v>0.018759532877201383</v>
      </c>
      <c r="J28" s="3">
        <f t="shared" si="11"/>
        <v>-8.471089682929517</v>
      </c>
      <c r="K28" s="3">
        <f t="shared" si="12"/>
        <v>9.240013712132214</v>
      </c>
      <c r="L28" s="3">
        <f t="shared" si="2"/>
        <v>-22.62570961698666</v>
      </c>
      <c r="M28" s="3">
        <f t="shared" si="3"/>
        <v>24.6794538758064</v>
      </c>
    </row>
    <row r="29" spans="1:13" ht="12.75">
      <c r="A29" s="1">
        <f t="shared" si="4"/>
        <v>96</v>
      </c>
      <c r="B29" s="4">
        <f t="shared" si="5"/>
        <v>-2.616926491199001</v>
      </c>
      <c r="C29" s="4">
        <f t="shared" si="6"/>
        <v>-0.04784810587735957</v>
      </c>
      <c r="D29" s="3">
        <f t="shared" si="10"/>
        <v>14.42118679414153</v>
      </c>
      <c r="E29" s="1">
        <f t="shared" si="7"/>
        <v>-23.78671476213319</v>
      </c>
      <c r="F29" s="1">
        <f t="shared" si="0"/>
        <v>38.51801798227803</v>
      </c>
      <c r="G29" s="1">
        <f t="shared" si="1"/>
        <v>-63.53271197619943</v>
      </c>
      <c r="H29" s="4">
        <f t="shared" si="8"/>
        <v>-0.5159751333827376</v>
      </c>
      <c r="I29" s="4">
        <f t="shared" si="9"/>
        <v>0.017482051925182332</v>
      </c>
      <c r="J29" s="3">
        <f t="shared" si="11"/>
        <v>-10.559090983636247</v>
      </c>
      <c r="K29" s="3">
        <f t="shared" si="12"/>
        <v>7.156722547179726</v>
      </c>
      <c r="L29" s="3">
        <f t="shared" si="2"/>
        <v>-28.202620366129302</v>
      </c>
      <c r="M29" s="3">
        <f t="shared" si="3"/>
        <v>19.115123581814274</v>
      </c>
    </row>
    <row r="30" spans="1:13" ht="12.75">
      <c r="A30" s="1">
        <f t="shared" si="4"/>
        <v>102</v>
      </c>
      <c r="B30" s="4">
        <f t="shared" si="5"/>
        <v>-2.3283618089127116</v>
      </c>
      <c r="C30" s="4">
        <f t="shared" si="6"/>
        <v>-0.04831538707754474</v>
      </c>
      <c r="D30" s="3">
        <f t="shared" si="10"/>
        <v>12.460544648631721</v>
      </c>
      <c r="E30" s="1">
        <f t="shared" si="7"/>
        <v>-22.967148706289223</v>
      </c>
      <c r="F30" s="1">
        <f t="shared" si="0"/>
        <v>33.28127495304008</v>
      </c>
      <c r="G30" s="1">
        <f t="shared" si="1"/>
        <v>-61.343706277342044</v>
      </c>
      <c r="H30" s="4">
        <f t="shared" si="8"/>
        <v>-0.41530040992554473</v>
      </c>
      <c r="I30" s="4">
        <f t="shared" si="9"/>
        <v>0.016051454753356426</v>
      </c>
      <c r="J30" s="3">
        <f t="shared" si="11"/>
        <v>-12.519733129146054</v>
      </c>
      <c r="K30" s="3">
        <f t="shared" si="12"/>
        <v>5.199984046940065</v>
      </c>
      <c r="L30" s="3">
        <f t="shared" si="2"/>
        <v>-33.439363395367245</v>
      </c>
      <c r="M30" s="3">
        <f t="shared" si="3"/>
        <v>13.888806925998871</v>
      </c>
    </row>
    <row r="31" spans="1:13" ht="12.75">
      <c r="A31" s="1">
        <f t="shared" si="4"/>
        <v>108</v>
      </c>
      <c r="B31" s="4">
        <f t="shared" si="5"/>
        <v>-2.037429976984756</v>
      </c>
      <c r="C31" s="4">
        <f t="shared" si="6"/>
        <v>-0.0486385696321905</v>
      </c>
      <c r="D31" s="3">
        <f t="shared" si="10"/>
        <v>10.612578347776832</v>
      </c>
      <c r="E31" s="1">
        <f t="shared" si="7"/>
        <v>-22.19427415263692</v>
      </c>
      <c r="F31" s="1">
        <f t="shared" si="0"/>
        <v>28.345481510860374</v>
      </c>
      <c r="G31" s="1">
        <f t="shared" si="1"/>
        <v>-59.279410433970945</v>
      </c>
      <c r="H31" s="4">
        <f t="shared" si="8"/>
        <v>-0.3236458070587529</v>
      </c>
      <c r="I31" s="4">
        <f t="shared" si="9"/>
        <v>0.014476758935991095</v>
      </c>
      <c r="J31" s="3">
        <f t="shared" si="11"/>
        <v>-14.367699430000943</v>
      </c>
      <c r="K31" s="3">
        <f t="shared" si="12"/>
        <v>3.355289038791922</v>
      </c>
      <c r="L31" s="3">
        <f t="shared" si="2"/>
        <v>-38.37515683754696</v>
      </c>
      <c r="M31" s="3">
        <f t="shared" si="3"/>
        <v>8.961750886163529</v>
      </c>
    </row>
    <row r="32" spans="1:13" ht="12.75">
      <c r="A32" s="1">
        <f t="shared" si="4"/>
        <v>114</v>
      </c>
      <c r="B32" s="4">
        <f t="shared" si="5"/>
        <v>-1.7449710865935204</v>
      </c>
      <c r="C32" s="4">
        <f t="shared" si="6"/>
        <v>-0.048825667517287535</v>
      </c>
      <c r="D32" s="3">
        <f t="shared" si="10"/>
        <v>8.86501117323542</v>
      </c>
      <c r="E32" s="1">
        <f t="shared" si="7"/>
        <v>-21.463064434217795</v>
      </c>
      <c r="F32" s="1">
        <f t="shared" si="0"/>
        <v>23.677847368463013</v>
      </c>
      <c r="G32" s="1">
        <f t="shared" si="1"/>
        <v>-57.326398557422344</v>
      </c>
      <c r="H32" s="4">
        <f t="shared" si="8"/>
        <v>-0.2418514159607469</v>
      </c>
      <c r="I32" s="4">
        <f t="shared" si="9"/>
        <v>0.012765978449077056</v>
      </c>
      <c r="J32" s="3">
        <f t="shared" si="11"/>
        <v>-16.115266604542363</v>
      </c>
      <c r="K32" s="3">
        <f t="shared" si="12"/>
        <v>1.610490359138775</v>
      </c>
      <c r="L32" s="3">
        <f t="shared" si="2"/>
        <v>-43.042790979944336</v>
      </c>
      <c r="M32" s="3">
        <f t="shared" si="3"/>
        <v>4.301511207024446</v>
      </c>
    </row>
    <row r="33" spans="1:13" ht="12.75">
      <c r="A33" s="1">
        <f t="shared" si="4"/>
        <v>120</v>
      </c>
      <c r="B33" s="4">
        <f t="shared" si="5"/>
        <v>-1.451779750127463</v>
      </c>
      <c r="C33" s="4">
        <f t="shared" si="6"/>
        <v>-0.04888384989346051</v>
      </c>
      <c r="D33" s="3">
        <f t="shared" si="10"/>
        <v>7.207473279883265</v>
      </c>
      <c r="E33" s="1">
        <f t="shared" si="7"/>
        <v>-20.769262215050976</v>
      </c>
      <c r="F33" s="1">
        <f t="shared" si="0"/>
        <v>19.250675368417774</v>
      </c>
      <c r="G33" s="1">
        <f t="shared" si="1"/>
        <v>-55.47329959022304</v>
      </c>
      <c r="H33" s="4">
        <f t="shared" si="8"/>
        <v>-0.17071184901998557</v>
      </c>
      <c r="I33" s="4">
        <f t="shared" si="9"/>
        <v>0.010926282453238956</v>
      </c>
      <c r="J33" s="3">
        <f t="shared" si="11"/>
        <v>-17.772804497894512</v>
      </c>
      <c r="K33" s="3">
        <f t="shared" si="12"/>
        <v>-0.04468383817229005</v>
      </c>
      <c r="L33" s="3">
        <f t="shared" si="2"/>
        <v>-47.46996297998956</v>
      </c>
      <c r="M33" s="3">
        <f t="shared" si="3"/>
        <v>-0.11934752020108799</v>
      </c>
    </row>
    <row r="34" spans="1:13" ht="12.75">
      <c r="A34" s="1">
        <f t="shared" si="4"/>
        <v>126</v>
      </c>
      <c r="B34" s="4">
        <f t="shared" si="5"/>
        <v>-1.1586097754323261</v>
      </c>
      <c r="C34" s="4">
        <f t="shared" si="6"/>
        <v>-0.04881956805808363</v>
      </c>
      <c r="D34" s="3">
        <f t="shared" si="10"/>
        <v>5.6311255084097604</v>
      </c>
      <c r="E34" s="1">
        <f t="shared" si="7"/>
        <v>-20.10923028470872</v>
      </c>
      <c r="F34" s="1">
        <f t="shared" si="0"/>
        <v>15.040356711938935</v>
      </c>
      <c r="G34" s="1">
        <f t="shared" si="1"/>
        <v>-53.71039878845764</v>
      </c>
      <c r="H34" s="4">
        <f t="shared" si="8"/>
        <v>-0.11098091408221115</v>
      </c>
      <c r="I34" s="4">
        <f t="shared" si="9"/>
        <v>0.008964122245851</v>
      </c>
      <c r="J34" s="3">
        <f t="shared" si="11"/>
        <v>-19.34915226936802</v>
      </c>
      <c r="K34" s="3">
        <f t="shared" si="12"/>
        <v>-1.6189974759691756</v>
      </c>
      <c r="L34" s="3">
        <f t="shared" si="2"/>
        <v>-51.68028163646841</v>
      </c>
      <c r="M34" s="3">
        <f t="shared" si="3"/>
        <v>-4.324233142724207</v>
      </c>
    </row>
    <row r="35" spans="1:13" ht="12.75">
      <c r="A35" s="1">
        <f t="shared" si="4"/>
        <v>132</v>
      </c>
      <c r="B35" s="4">
        <f t="shared" si="5"/>
        <v>-0.8661781542515651</v>
      </c>
      <c r="C35" s="4">
        <f t="shared" si="6"/>
        <v>-0.04863865816510376</v>
      </c>
      <c r="D35" s="3">
        <f t="shared" si="10"/>
        <v>4.128371754609769</v>
      </c>
      <c r="E35" s="1">
        <f t="shared" si="7"/>
        <v>-19.47983681531076</v>
      </c>
      <c r="F35" s="1">
        <f t="shared" si="0"/>
        <v>11.026602716649286</v>
      </c>
      <c r="G35" s="1">
        <f t="shared" si="1"/>
        <v>-52.029331250933794</v>
      </c>
      <c r="H35" s="4">
        <f t="shared" si="8"/>
        <v>-0.06337560289087953</v>
      </c>
      <c r="I35" s="4">
        <f t="shared" si="9"/>
        <v>0.006885333980860049</v>
      </c>
      <c r="J35" s="3">
        <f t="shared" si="11"/>
        <v>-20.85190602316801</v>
      </c>
      <c r="K35" s="3">
        <f t="shared" si="12"/>
        <v>-3.119988122571131</v>
      </c>
      <c r="L35" s="3">
        <f t="shared" si="2"/>
        <v>-55.69403563175805</v>
      </c>
      <c r="M35" s="3">
        <f t="shared" si="3"/>
        <v>-8.333277997516054</v>
      </c>
    </row>
    <row r="36" spans="1:13" ht="12.75">
      <c r="A36" s="1">
        <f t="shared" si="4"/>
        <v>138</v>
      </c>
      <c r="B36" s="4">
        <f t="shared" si="5"/>
        <v>-0.5751684928363758</v>
      </c>
      <c r="C36" s="4">
        <f t="shared" si="6"/>
        <v>-0.04834642523288656</v>
      </c>
      <c r="D36" s="3">
        <f t="shared" si="10"/>
        <v>2.6926359683095997</v>
      </c>
      <c r="E36" s="1">
        <f t="shared" si="7"/>
        <v>-18.878365959872138</v>
      </c>
      <c r="F36" s="1">
        <f t="shared" si="0"/>
        <v>7.191849195741022</v>
      </c>
      <c r="G36" s="1">
        <f t="shared" si="1"/>
        <v>-50.42284313339463</v>
      </c>
      <c r="H36" s="4">
        <f t="shared" si="8"/>
        <v>-0.028579521697185455</v>
      </c>
      <c r="I36" s="4">
        <f t="shared" si="9"/>
        <v>0.004695222676631773</v>
      </c>
      <c r="J36" s="3">
        <f t="shared" si="11"/>
        <v>-22.287641809468177</v>
      </c>
      <c r="K36" s="3">
        <f t="shared" si="12"/>
        <v>-4.554185734063851</v>
      </c>
      <c r="L36" s="3">
        <f t="shared" si="2"/>
        <v>-59.52878915266632</v>
      </c>
      <c r="M36" s="3">
        <f t="shared" si="3"/>
        <v>-12.163923157182008</v>
      </c>
    </row>
    <row r="37" spans="1:13" ht="12.75">
      <c r="A37" s="1">
        <f t="shared" si="4"/>
        <v>144</v>
      </c>
      <c r="B37" s="4">
        <f t="shared" si="5"/>
        <v>-0.2862339841664669</v>
      </c>
      <c r="C37" s="4">
        <f t="shared" si="6"/>
        <v>-0.04794771251661852</v>
      </c>
      <c r="D37" s="3">
        <f t="shared" si="10"/>
        <v>1.3181870817658847</v>
      </c>
      <c r="E37" s="1">
        <f t="shared" si="7"/>
        <v>-18.302447365815436</v>
      </c>
      <c r="F37" s="1">
        <f t="shared" si="0"/>
        <v>3.520788853528434</v>
      </c>
      <c r="G37" s="1">
        <f t="shared" si="1"/>
        <v>-48.88460338386055</v>
      </c>
      <c r="H37" s="4">
        <f t="shared" si="8"/>
        <v>-0.007245863480838071</v>
      </c>
      <c r="I37" s="4">
        <f t="shared" si="9"/>
        <v>0.0023986315883526652</v>
      </c>
      <c r="J37" s="3">
        <f t="shared" si="11"/>
        <v>-23.662090696011894</v>
      </c>
      <c r="K37" s="3">
        <f t="shared" si="12"/>
        <v>-5.927284682315906</v>
      </c>
      <c r="L37" s="3">
        <f t="shared" si="2"/>
        <v>-63.19984949487891</v>
      </c>
      <c r="M37" s="3">
        <f t="shared" si="3"/>
        <v>-15.831377905199375</v>
      </c>
    </row>
    <row r="38" spans="1:13" ht="12.75">
      <c r="A38" s="1">
        <f t="shared" si="4"/>
        <v>150</v>
      </c>
      <c r="B38" s="4">
        <f t="shared" si="5"/>
        <v>0</v>
      </c>
      <c r="C38" s="4">
        <f t="shared" si="6"/>
        <v>-0.04744695930027694</v>
      </c>
      <c r="D38" s="3">
        <f t="shared" si="10"/>
        <v>0</v>
      </c>
      <c r="E38" s="1">
        <f t="shared" si="7"/>
        <v>-17.750000000000004</v>
      </c>
      <c r="F38" s="1">
        <f t="shared" si="0"/>
        <v>0</v>
      </c>
      <c r="G38" s="1">
        <f t="shared" si="1"/>
        <v>-47.40905370306831</v>
      </c>
      <c r="H38" s="4">
        <f t="shared" si="8"/>
        <v>0</v>
      </c>
      <c r="I38" s="4">
        <f t="shared" si="9"/>
        <v>0</v>
      </c>
      <c r="J38" s="3">
        <f t="shared" si="11"/>
        <v>-24.98027777777778</v>
      </c>
      <c r="K38" s="3">
        <f t="shared" si="12"/>
        <v>-7.244280555555554</v>
      </c>
      <c r="L38" s="3">
        <f t="shared" si="2"/>
        <v>-66.72063834840733</v>
      </c>
      <c r="M38" s="3">
        <f t="shared" si="3"/>
        <v>-19.348985121038123</v>
      </c>
    </row>
  </sheetData>
  <mergeCells count="6">
    <mergeCell ref="J11:K11"/>
    <mergeCell ref="L11:M11"/>
    <mergeCell ref="B10:G10"/>
    <mergeCell ref="H10:M10"/>
    <mergeCell ref="F11:G11"/>
    <mergeCell ref="D11:E1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B25"/>
  <sheetViews>
    <sheetView workbookViewId="0" topLeftCell="A1">
      <selection activeCell="C25" sqref="C25"/>
    </sheetView>
  </sheetViews>
  <sheetFormatPr defaultColWidth="9.140625" defaultRowHeight="12.75"/>
  <cols>
    <col min="1" max="14" width="8.8515625" style="17" customWidth="1"/>
  </cols>
  <sheetData>
    <row r="1" ht="12.75">
      <c r="B1" s="17" t="s">
        <v>57</v>
      </c>
    </row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5" ht="12.75">
      <c r="B25" s="17" t="s">
        <v>56</v>
      </c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Slocum</dc:creator>
  <cp:keywords/>
  <dc:description/>
  <cp:lastModifiedBy>Simon Nolet</cp:lastModifiedBy>
  <dcterms:created xsi:type="dcterms:W3CDTF">2003-12-29T18:16:21Z</dcterms:created>
  <dcterms:modified xsi:type="dcterms:W3CDTF">2004-09-28T16:04:21Z</dcterms:modified>
  <cp:category/>
  <cp:version/>
  <cp:contentType/>
  <cp:contentStatus/>
</cp:coreProperties>
</file>